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750" firstSheet="2" activeTab="2"/>
  </bookViews>
  <sheets>
    <sheet name="GENERAL" sheetId="1" state="hidden" r:id="rId1"/>
    <sheet name="AVANCE A JUNIO 30" sheetId="2" state="hidden" r:id="rId2"/>
    <sheet name="SEGUIMIENTO A DICIEMBRE 2020" sheetId="3" r:id="rId3"/>
  </sheets>
  <definedNames>
    <definedName name="_xlnm.Print_Titles" localSheetId="0">'GENERAL'!$4:$5</definedName>
    <definedName name="_xlnm.Print_Titles" localSheetId="2">'SEGUIMIENTO A DICIEMBRE 2020'!$7:$8</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<sst xmlns="http://schemas.openxmlformats.org/spreadsheetml/2006/main" count="3363" uniqueCount="1394">
  <si>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</si>
  <si>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</si>
  <si>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</si>
  <si>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</si>
  <si>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</si>
  <si>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</si>
  <si>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</si>
  <si>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</si>
  <si>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</si>
  <si>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</si>
  <si>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</si>
  <si>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</si>
  <si>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</si>
  <si>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</si>
  <si>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</si>
  <si>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</si>
  <si>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</si>
  <si>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</si>
  <si>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</si>
  <si>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</si>
  <si>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</si>
  <si>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</si>
  <si>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</si>
  <si>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</si>
  <si>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</si>
  <si>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</si>
  <si>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</si>
  <si>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</si>
  <si>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</si>
  <si>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</si>
  <si>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</si>
  <si>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</si>
  <si>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</si>
  <si>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</si>
  <si>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</si>
  <si>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</si>
  <si>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</si>
  <si>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</si>
  <si>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</si>
  <si>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</si>
  <si>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</si>
  <si>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</si>
  <si>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</si>
  <si>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</si>
  <si>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</si>
  <si>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</si>
  <si>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</si>
  <si>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</si>
  <si>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</si>
  <si>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</si>
  <si>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</si>
  <si>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</si>
  <si>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</si>
  <si>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</si>
  <si>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</si>
  <si>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</si>
  <si>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</si>
  <si>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</si>
  <si>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</si>
  <si>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</si>
  <si>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</si>
  <si>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</si>
  <si>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</si>
  <si>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</si>
  <si>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</si>
  <si>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</si>
  <si>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</si>
  <si>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</si>
  <si>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</si>
  <si>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</si>
  <si>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</si>
  <si>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</si>
  <si>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</si>
  <si>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</si>
  <si>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</si>
  <si>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</si>
  <si>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</si>
  <si>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</si>
  <si>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</si>
  <si>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</si>
  <si>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</si>
  <si>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</si>
  <si>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</si>
  <si>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</si>
  <si>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</si>
  <si>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</si>
  <si>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</si>
  <si>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</si>
  <si>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</si>
  <si>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</si>
  <si>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</si>
  <si>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</si>
  <si>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</si>
  <si>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</si>
  <si>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</si>
  <si>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</si>
  <si>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</si>
  <si>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</si>
  <si>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</si>
  <si>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</si>
  <si>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</si>
  <si>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</si>
  <si>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</si>
  <si>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</si>
  <si>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</si>
  <si>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</si>
  <si>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</si>
  <si>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</si>
  <si>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</si>
  <si>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</si>
  <si>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</si>
  <si>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</si>
  <si>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</si>
  <si>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</si>
  <si>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</si>
  <si>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</si>
  <si>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</si>
  <si>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</si>
  <si>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</si>
  <si>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</si>
  <si>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</si>
  <si>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</si>
  <si>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</si>
  <si>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</si>
  <si>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</si>
  <si>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</si>
  <si>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</si>
  <si>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</si>
  <si>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</si>
  <si>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</si>
  <si>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</si>
  <si>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</si>
  <si>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</si>
  <si>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</si>
  <si>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</si>
  <si>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</si>
  <si>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</si>
  <si>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</si>
  <si>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</si>
  <si>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</si>
  <si>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</si>
  <si>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</si>
  <si>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</si>
  <si>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</si>
  <si>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</si>
  <si>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</si>
  <si>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</si>
  <si>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</si>
  <si>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</si>
  <si>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</si>
  <si>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</si>
  <si>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</si>
  <si>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</si>
  <si>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</si>
  <si>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</si>
  <si>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</si>
  <si>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</si>
  <si>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</si>
  <si>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</si>
  <si>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</si>
  <si>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</si>
  <si>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</si>
  <si>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</si>
  <si>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</si>
  <si>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</si>
  <si>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</si>
  <si>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</si>
  <si>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</si>
  <si>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</si>
  <si>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</si>
  <si>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</si>
  <si>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</si>
  <si>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</si>
  <si>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</si>
  <si>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</si>
  <si>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</si>
  <si>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</si>
  <si>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</si>
  <si>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</si>
  <si>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</si>
  <si>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</si>
  <si>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</si>
  <si>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</si>
  <si>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</si>
  <si>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</si>
  <si>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</si>
  <si>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</si>
  <si>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</si>
  <si>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</si>
  <si>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</si>
  <si>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</si>
  <si>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</si>
  <si>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</si>
  <si>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</si>
  <si>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</si>
  <si>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</si>
  <si>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</si>
  <si>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</si>
  <si>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</si>
  <si>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</si>
  <si>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</si>
  <si>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</si>
  <si>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</si>
  <si>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</si>
  <si>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</si>
  <si>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</si>
  <si>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</si>
  <si>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</si>
  <si>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</si>
  <si>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</si>
  <si>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</si>
  <si>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</si>
  <si>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</si>
  <si>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</si>
  <si>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</si>
  <si>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</si>
  <si>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</si>
  <si>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</si>
  <si>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</si>
  <si>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</si>
  <si>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</si>
  <si>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</si>
  <si>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</si>
  <si>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</si>
  <si>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</si>
  <si>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</si>
  <si>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</si>
  <si>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</si>
  <si>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</si>
  <si>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</si>
  <si>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</si>
  <si>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</si>
  <si>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</si>
  <si>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</si>
  <si>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</si>
  <si>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</si>
  <si>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</si>
  <si>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</si>
  <si>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</si>
  <si>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</si>
  <si>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</si>
  <si>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</si>
  <si>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</si>
  <si>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</si>
  <si>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</si>
  <si>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</si>
  <si>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</si>
  <si>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</si>
  <si>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</si>
  <si>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</si>
  <si>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</si>
  <si>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</si>
  <si>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</si>
  <si>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</si>
  <si>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</si>
  <si>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</si>
  <si>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</si>
  <si>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</si>
  <si>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</si>
  <si>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</si>
  <si>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</si>
  <si>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</si>
  <si>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</si>
  <si>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</si>
  <si>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</si>
  <si>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</si>
  <si>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</si>
  <si>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</si>
  <si>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</si>
  <si>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</si>
  <si>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</si>
  <si>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</si>
  <si>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</si>
  <si>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</si>
  <si>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</si>
  <si>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</si>
  <si>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</si>
  <si>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</si>
  <si>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</si>
  <si>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</si>
  <si>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</si>
  <si>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</si>
  <si>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</si>
  <si>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</si>
  <si>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</si>
  <si>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</si>
  <si>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</si>
  <si>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</si>
  <si>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</si>
  <si>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</si>
  <si>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</si>
  <si>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</si>
  <si>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</si>
  <si>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</si>
  <si>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</si>
  <si>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</si>
  <si>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</si>
  <si>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</si>
  <si>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</si>
  <si>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</si>
  <si>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</si>
  <si>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</si>
  <si>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</si>
  <si>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</si>
  <si>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</si>
  <si>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</si>
  <si>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</si>
  <si>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</si>
  <si>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</si>
  <si>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</si>
  <si>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</si>
  <si>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</si>
  <si>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</si>
  <si>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</si>
  <si>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</si>
  <si>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</si>
  <si>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</si>
  <si>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</si>
  <si>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</si>
  <si>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</si>
  <si>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</si>
  <si>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</si>
  <si>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</si>
  <si>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</si>
  <si>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</si>
  <si>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</si>
  <si>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</si>
  <si>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</si>
  <si>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</si>
  <si>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</si>
  <si>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</si>
  <si>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</si>
  <si>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</si>
  <si>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</si>
  <si>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</si>
  <si>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</si>
  <si>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</si>
  <si>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</si>
  <si>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</si>
  <si>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</si>
  <si>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</si>
  <si>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</si>
  <si>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</si>
  <si>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</si>
  <si>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</si>
  <si>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</si>
  <si>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</si>
  <si>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</si>
  <si>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</si>
  <si>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</si>
  <si>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</si>
  <si>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</si>
  <si>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</si>
  <si>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</si>
  <si>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</si>
  <si>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</si>
  <si>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</si>
  <si>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</si>
  <si>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</si>
  <si>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</si>
  <si>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</si>
  <si>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</si>
  <si>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</si>
  <si>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</si>
  <si>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</si>
  <si>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</si>
  <si>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</si>
  <si>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</si>
  <si>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</si>
  <si>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</si>
  <si>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</si>
  <si>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</si>
  <si>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</si>
  <si>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</si>
  <si>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</si>
  <si>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</si>
  <si>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</si>
  <si>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</si>
  <si>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</si>
  <si>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</si>
  <si>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</si>
  <si>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</si>
  <si>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</si>
  <si>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</si>
  <si>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</si>
  <si>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</si>
  <si>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</si>
  <si>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</si>
  <si>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</si>
  <si>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</si>
  <si>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</si>
  <si>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</si>
  <si>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</si>
  <si>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</si>
  <si>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</si>
  <si>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</si>
  <si>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</si>
  <si>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</si>
  <si>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</si>
  <si>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</si>
  <si>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</si>
  <si>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</si>
  <si>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</si>
  <si>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</si>
  <si>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</si>
  <si>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</si>
  <si>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</si>
  <si>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</si>
  <si>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</si>
  <si>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</si>
  <si>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</si>
  <si>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</si>
  <si>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</si>
  <si>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</si>
  <si>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</si>
  <si>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</si>
  <si>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</si>
  <si>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</si>
  <si>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</si>
  <si>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</si>
  <si>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</si>
  <si>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</si>
  <si>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</si>
  <si>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</si>
  <si>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</si>
  <si>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</si>
  <si>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</si>
  <si>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</si>
  <si>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</si>
  <si>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</si>
  <si>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</si>
  <si>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</si>
  <si>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</si>
  <si>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</si>
  <si>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</si>
  <si>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</si>
  <si>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</si>
  <si>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</si>
  <si>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</si>
  <si>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</si>
  <si>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</si>
  <si>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</si>
  <si>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</si>
  <si>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</si>
  <si>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</si>
  <si>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</si>
  <si>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</si>
  <si>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</si>
  <si>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</si>
  <si>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</si>
  <si>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</si>
  <si>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</si>
  <si>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</si>
  <si>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</si>
  <si>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</si>
  <si>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</si>
  <si>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</si>
  <si>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</si>
  <si>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</si>
  <si>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</si>
  <si>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</si>
  <si>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</si>
  <si>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</si>
  <si>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</si>
  <si>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</si>
  <si>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</si>
  <si>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</si>
  <si>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</si>
  <si>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</si>
  <si>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</si>
  <si>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</si>
  <si>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</si>
  <si>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</si>
  <si>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</si>
  <si>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</si>
  <si>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</si>
  <si>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</si>
  <si>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</si>
  <si>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</si>
  <si>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</si>
  <si>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</si>
  <si>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</si>
  <si>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</si>
  <si>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</si>
  <si>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</si>
  <si>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</si>
  <si>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</si>
  <si>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</si>
  <si>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</si>
  <si>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</si>
  <si>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</si>
  <si>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</si>
  <si>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</si>
  <si>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</si>
  <si>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</si>
  <si>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</si>
  <si>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</si>
  <si>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</si>
  <si>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</si>
  <si>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</si>
  <si>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</si>
  <si>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</si>
  <si>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</si>
  <si>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</si>
  <si>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</si>
  <si>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</si>
  <si>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</si>
  <si>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</si>
  <si>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</si>
  <si>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</si>
  <si>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</si>
  <si>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</si>
  <si>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</si>
  <si>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</si>
  <si>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</si>
  <si>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</si>
  <si>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</si>
  <si>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</si>
  <si>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</si>
  <si>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</si>
  <si>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</si>
  <si>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</si>
  <si>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</si>
  <si>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</si>
  <si>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</si>
  <si>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</si>
  <si>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</si>
  <si>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</si>
  <si>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</si>
  <si>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</si>
  <si>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</si>
  <si>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</si>
  <si>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</si>
  <si>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</si>
  <si>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</si>
  <si>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</si>
  <si>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</si>
  <si>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</si>
  <si>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</si>
  <si>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</si>
  <si>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</si>
  <si>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</si>
  <si>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</si>
  <si>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</si>
  <si>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</si>
  <si>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</si>
  <si>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</si>
  <si>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</si>
  <si>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</si>
  <si>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</si>
  <si>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</si>
  <si>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</si>
  <si>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</si>
  <si>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</si>
  <si>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</si>
  <si>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</si>
  <si>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</si>
  <si>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</si>
  <si>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</si>
  <si>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</si>
  <si>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</si>
  <si>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</si>
  <si>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</si>
  <si>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</si>
  <si>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</si>
  <si>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</si>
  <si>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</si>
  <si>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</si>
  <si>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</si>
  <si>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</si>
  <si>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</si>
  <si>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</si>
  <si>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</si>
  <si>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</si>
  <si>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</si>
  <si>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</si>
  <si>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</si>
  <si>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</si>
  <si>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</si>
  <si>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</si>
  <si>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</si>
  <si>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</si>
  <si>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</si>
  <si>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</si>
  <si>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</si>
  <si>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</si>
  <si>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</si>
  <si>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</si>
  <si>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</si>
  <si>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</si>
  <si>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</si>
  <si>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</si>
  <si>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</si>
  <si>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</si>
  <si>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</si>
  <si>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</si>
  <si>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</si>
  <si>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</si>
  <si>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</si>
  <si>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</si>
  <si>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</si>
  <si>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</si>
  <si>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</si>
  <si>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</si>
  <si>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</si>
  <si>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</si>
  <si>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</si>
  <si>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</si>
  <si>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</si>
  <si>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</si>
  <si>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</si>
  <si>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</si>
  <si>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</si>
  <si>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</si>
  <si>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</si>
  <si>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</si>
  <si>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</si>
  <si>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</si>
  <si>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</si>
  <si>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</si>
  <si>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</si>
  <si>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</si>
  <si>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</si>
  <si>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</si>
  <si>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</si>
  <si>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</si>
  <si>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</si>
  <si>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</si>
  <si>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</si>
  <si>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</si>
  <si>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</si>
  <si>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</si>
  <si>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</si>
  <si>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</si>
  <si>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</si>
  <si>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</si>
  <si>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</si>
  <si>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</si>
  <si>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</si>
  <si>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</si>
  <si>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</si>
  <si>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</si>
  <si>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</si>
  <si>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</si>
  <si>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</si>
  <si>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</si>
  <si>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</si>
  <si>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</si>
  <si>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</si>
  <si>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</si>
  <si>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</si>
  <si>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</si>
  <si>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</si>
  <si>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</si>
  <si>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</si>
  <si>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</si>
  <si>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</si>
  <si>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</si>
  <si>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</si>
  <si>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</si>
  <si>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</si>
  <si>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</si>
  <si>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</si>
  <si>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</si>
  <si>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</si>
  <si>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</si>
  <si>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</si>
  <si>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</si>
  <si>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</si>
  <si>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</si>
  <si>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</si>
  <si>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</si>
  <si>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</si>
  <si>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</si>
  <si>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</si>
  <si>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</si>
  <si>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</si>
  <si>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</si>
  <si>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</si>
  <si>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</si>
  <si>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</si>
  <si>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</si>
  <si>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</si>
  <si>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</si>
  <si>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</si>
  <si>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</si>
  <si>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</si>
  <si>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</si>
  <si>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</si>
  <si>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</si>
  <si>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</si>
  <si>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</si>
  <si>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</si>
  <si>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</si>
  <si>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</si>
  <si>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</si>
  <si>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</si>
  <si>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</si>
  <si>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</si>
  <si>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</si>
  <si>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</si>
  <si>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</si>
  <si>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</si>
  <si>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</si>
  <si>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</si>
  <si>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</si>
  <si>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</si>
  <si>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</si>
  <si>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</si>
  <si>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</si>
  <si>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</si>
  <si>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</si>
  <si>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</si>
  <si>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</si>
  <si>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</si>
  <si>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</si>
  <si>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</si>
  <si>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</si>
  <si>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</si>
  <si>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</si>
  <si>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</si>
  <si>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</si>
  <si>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</si>
  <si>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</si>
  <si>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</si>
  <si>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</si>
  <si>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</si>
  <si>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</si>
  <si>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</si>
  <si>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</si>
  <si>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</si>
  <si>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</si>
  <si>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</si>
  <si>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</si>
  <si>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</si>
  <si>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</si>
  <si>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</si>
  <si>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</si>
  <si>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</si>
  <si>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</si>
  <si>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</si>
  <si>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</si>
  <si>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</si>
  <si>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</si>
  <si>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</si>
  <si>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</si>
  <si>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</si>
  <si>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</si>
  <si>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</si>
  <si>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</si>
  <si>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</si>
  <si>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</si>
  <si>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</si>
  <si>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</si>
  <si>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</si>
  <si>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</si>
  <si>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</si>
  <si>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</si>
  <si>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</si>
  <si>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</si>
  <si>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</si>
  <si>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</si>
  <si>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</si>
  <si>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</si>
  <si>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</si>
  <si>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</si>
  <si>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</si>
  <si>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</si>
  <si>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</si>
  <si>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</si>
  <si>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</si>
  <si>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</si>
  <si>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</si>
  <si>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</si>
  <si>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</si>
  <si>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</si>
  <si>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</si>
  <si>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</si>
  <si>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</si>
  <si>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</si>
  <si>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</si>
  <si>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</si>
  <si>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</si>
  <si>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</si>
  <si>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</si>
  <si>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</si>
  <si>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</si>
  <si>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</si>
  <si>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</si>
  <si>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</si>
  <si>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</si>
  <si>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</si>
  <si>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</si>
  <si>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</si>
  <si>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</si>
  <si>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</si>
  <si>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</si>
  <si>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</si>
  <si>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</si>
  <si>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</si>
  <si>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</si>
  <si>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</si>
  <si>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</si>
  <si>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</si>
  <si>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</si>
  <si>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</si>
  <si>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</si>
  <si>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</si>
  <si>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</si>
  <si>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</si>
  <si>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</si>
  <si>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</si>
  <si>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</si>
  <si>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</si>
  <si>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</si>
  <si>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</si>
  <si>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</si>
  <si>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</si>
  <si>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</si>
  <si>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</si>
  <si>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</si>
  <si>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</si>
  <si>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</si>
  <si>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</si>
  <si>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</si>
  <si>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</si>
  <si>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</si>
  <si>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</si>
  <si>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</si>
  <si>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</si>
  <si>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</si>
  <si>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</si>
  <si>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</si>
  <si>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</si>
  <si>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</si>
  <si>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</si>
  <si>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</si>
  <si>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</si>
  <si>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</si>
  <si>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</si>
  <si>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</si>
  <si>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</si>
  <si>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</si>
  <si>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</si>
  <si>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</si>
  <si>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</si>
  <si>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</si>
  <si>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</si>
  <si>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</si>
  <si>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</si>
  <si>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</si>
  <si>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</si>
  <si>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</si>
  <si>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</si>
  <si>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</si>
  <si>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</si>
  <si>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</si>
  <si>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</si>
  <si>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</si>
  <si>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</si>
  <si>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</si>
  <si>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Gerente General,  Jefe de Oficina y Profesional Oficina Planeación</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</si>
  <si>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</si>
  <si>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</si>
  <si>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</si>
  <si>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</si>
  <si>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</si>
  <si>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</si>
  <si>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</si>
  <si>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 xml:space="preserve">Gestión Interinstitucional de recursos para la prestación de los servicios. </t>
  </si>
  <si>
    <t>Revisión y verificación documental  de casos y realizar las visitas domiciliarias a que haya lugar.</t>
  </si>
  <si>
    <t xml:space="preserve">Administrar la ejecución del presupuesto de inversión de la entidad </t>
  </si>
  <si>
    <t>Administrar la ejecución presupuestal de los recursos asignados para la protección de personas con discapacidad mental crónica en los centros de la Beneficencia.</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</si>
  <si>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</si>
  <si>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</si>
  <si>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Administrar el recaudo y fiscalización de los ingresos de la entidad por concepto de ingresos corrientes y recursos de capital.</t>
  </si>
  <si>
    <t>Rendición oportuna de Informes financieros (contabilidad, tesorería y presupuesto) a Organismos de Control (Contaduría General, Contraloría Departamental, DIAN, Secretaria de Hacienda Distrital)</t>
  </si>
  <si>
    <t>Profesional Contabilidad</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</si>
  <si>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</si>
  <si>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</si>
  <si>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Profesional Contabilidad y Gerente General</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</si>
  <si>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</si>
  <si>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</si>
  <si>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</si>
  <si>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</si>
  <si>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</si>
  <si>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Jefe de la Oficina Asesora Jurídica  y abogados internos,  externos.</t>
  </si>
  <si>
    <t>(Número de Audiencias  de conciliación asistidas extrajudiciales / Número audiencias requeridas en la vigencia) x 100</t>
  </si>
  <si>
    <t xml:space="preserve">Jefe de la Oficina Asesora Jurídica  y abogados internos,  externos </t>
  </si>
  <si>
    <t>(Número de procesos atendidos en la vigencia / Número de procesos notificados en la vigencia) x 100</t>
  </si>
  <si>
    <t>(Número de resoluciones revisadas y actualizadas durante la vigencia / Número de solicitudes recibidas) x 100</t>
  </si>
  <si>
    <t>Actualización de datos  del sistema de información para la optimización de las operaciones y procesos de la Oficina de Bienes</t>
  </si>
  <si>
    <t>Digitar la información para mantener actualizado el Sistema de Información Inmobiliario  y actualización, escaneo y publicación de los documentos relevantes en la Oficina</t>
  </si>
  <si>
    <t>Control y seguimiento al convenio Interadministrativo celebrado con la Inmobiliaria Cundinamarquesa, ejecución de procesos estratégicos e información actualizada, oportuna y confiable.</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</si>
  <si>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</si>
  <si>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</si>
  <si>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</si>
  <si>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las actividades de generación, control, solicitud y verificación de las contribuciones sobre el pago de los impuestos del Inventario de bienes Inmuebles de la Entidad</t>
  </si>
  <si>
    <t>Revisar y aprobar los  presupuestos de obra que sean necesarios para la contratación de obras de adecuación física de los centros de protección e inmuebles de propiedad de la Beneficencia de Cundinamarca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</si>
  <si>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</si>
  <si>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PROCESO CONTROL INTERNO</t>
  </si>
  <si>
    <t xml:space="preserve">Practicar auditorías internas, de calidad y gestión a   los procesos y procedimientos en las diferentes áreas y centros de protección social. </t>
  </si>
  <si>
    <t>Realizar  auditorías internas y de gestión a los procesos de la Entidad</t>
  </si>
  <si>
    <t xml:space="preserve">Hacer seguimiento a los Planes de Mejoramiento  propuestos por auditorías internas,  externas  e individuales de acuerdo con los informes emitidos. </t>
  </si>
  <si>
    <t xml:space="preserve">PROCESO CONTROL DISCIPLINARIO INTERNO </t>
  </si>
  <si>
    <t>PROCESO GESTION TALENTO HUMANO</t>
  </si>
  <si>
    <t>Ejecutar el proceso de provisión de empleos, verificar el cumplimiento de  requisitos, elaboración de actos administrativos y afiliaciones seguridad social.</t>
  </si>
  <si>
    <t>Realizar el acompañamiento y seguimiento al proceso de evaluación de desempeño de los funcionarios de la Entidad en el marco de la ley.</t>
  </si>
  <si>
    <t>Hacer seguimiento al cumplimiento al nuevo Sistema de Evaluación del Desempeño en cumplimiento del Acuerdo 565 de 2016 expedido por la Comisión Nacional del servicio Civil, el cual debe aplicarse a partir del 1 de Febrero de 2017.</t>
  </si>
  <si>
    <t>(Número de funcionarios evaluados/ número total de funcionarios)  x 100</t>
  </si>
  <si>
    <t>Orientar la elaboración de los acuerdos de gestión por parte los gerentes públicos de la entidad y evaluar su cumplimiento.</t>
  </si>
  <si>
    <t>(Número de acuerdos de gestión evaluados / número total de gerentes públicos)  x 100</t>
  </si>
  <si>
    <t>Secretario General y Profesional Universitario</t>
  </si>
  <si>
    <t>Realizar inducción a los nuevos funcionarios y actualizar y difundir el manual de reinducción a los funcionarios antiguos</t>
  </si>
  <si>
    <t>Realizar el proceso de inducción a todos los funcionarios nuevos y de reinducción a todos los funcionarios cuando se presenten cambios en manuales de procesos, procedimientos y funciones</t>
  </si>
  <si>
    <t>Diseño del Plan Institucional de Bienestar, Capacitación e Incentivos</t>
  </si>
  <si>
    <t xml:space="preserve">Realizar las actividades programadas en el Plan Institucional de Bienestar, Capacitación e Incentivos </t>
  </si>
  <si>
    <t>(Número de actividades de Bienestar e Incentivos realizadas / Número de actividades programadas) x 100</t>
  </si>
  <si>
    <t xml:space="preserve">(Número de encuestas de bienestar con calificación satisfactoria de los funcionarios / Número total de encuestas diligenciadas) x 100 </t>
  </si>
  <si>
    <t>(Número de actividades de capacitación realizadas / Número de actividades programadas) x 100</t>
  </si>
  <si>
    <t xml:space="preserve">(Número de encuestas de capacitación con calificación satisfactoria de los funcionarios / Número total de encuestas diligenciadas) x 100 </t>
  </si>
  <si>
    <t>Formular el Programa de Salud en el Trabajo y Riesgos Laborales,  ejecución y seguimiento de las actividades del programa</t>
  </si>
  <si>
    <t>Hacer seguimiento al ausentismo e identificar las causas y soluciones</t>
  </si>
  <si>
    <t>Expedir certificaciones de información consignada en las historias laborales y manuales de funciones.</t>
  </si>
  <si>
    <t>Certificar sobre la información laboral existente en los archivos de la entidad  a servidores públicos y exfuncionarios para bonos pensionales.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</si>
  <si>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</si>
  <si>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</si>
  <si>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</si>
  <si>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</si>
  <si>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</si>
  <si>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</si>
  <si>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</si>
  <si>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</si>
  <si>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</si>
  <si>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</si>
  <si>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</si>
  <si>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</si>
  <si>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</si>
  <si>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</si>
  <si>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</si>
  <si>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</si>
  <si>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</si>
  <si>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</si>
  <si>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</si>
  <si>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Realizar los estudios previos para contratación de vigilancia y aseguramiento de los bienes de la entidad, fotocopiado, suministro  de combustible para vehículos de la entidad y mantenimiento del parque automotor e Intermediación de Seguros</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</si>
  <si>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</si>
  <si>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</si>
  <si>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</si>
  <si>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</si>
  <si>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(Número de Historias clínicas debidamente archivadas)/(Número Total de Historias Clínicas trasladadas al AGN) x 100</t>
  </si>
  <si>
    <t>Profesional Especializado, Técnico Administrativo</t>
  </si>
  <si>
    <t>Realizar las trasferencias de los documentos al archivo central de la entidad, previa aplicación de TRD por los responsables en cada dependencia.</t>
  </si>
  <si>
    <t xml:space="preserve">Eje integración y Gobernanza, programa Cundinamarca a su Servicio, Subprograma Gestión Publica Eficiente, Moderna al Servicio al Ciudadano </t>
  </si>
  <si>
    <t>Brindar una Atención y orientación adecuada al ciudadano sobre los servicios que presta la beneficencia  mediante los canales definidos por la Entidad: personal, escrita, telefónica,  y a través de la web.</t>
  </si>
  <si>
    <t>Evaluar la satisfacción de los usuarios de los servicios prestados en la sede administrativa de la entidad, aplicando encuestas de satisfacción.</t>
  </si>
  <si>
    <t>Formular, ejecutar y hacer seguimiento a las  actividades del Plan de Bienestar, Capacitación e Incentivos</t>
  </si>
  <si>
    <t>Implementar el plan de trabajo del Sistema de Seguridad y Salud en Trabajo en la entidad para la vigencia</t>
  </si>
  <si>
    <t>Realizar el mantenimiento de los equipos de cómputo de la entidad de acuerdo a las garantías y contratación del servicio.</t>
  </si>
  <si>
    <t>Realizar actualización de la documentación del Sistema de Gestión e Indicadores de la entidad.</t>
  </si>
  <si>
    <t xml:space="preserve">Profesional en trabajo social.  </t>
  </si>
  <si>
    <t>(Número de respuestas a solicitudes de conceptos / Número de solicitudes en la vigencia) x 100</t>
  </si>
  <si>
    <t>Jefe de la Oficina Asesora Jurídica  y abogados internos</t>
  </si>
  <si>
    <t>Jefe de la Oficina Asesora Jurídica  y abogados internos y técnico</t>
  </si>
  <si>
    <t>Jefe Oficina Control Disciplinario Interno</t>
  </si>
  <si>
    <t>PROCESO GESTIÓN INFORMÁTICA</t>
  </si>
  <si>
    <t>PROCESO ATENCIÓN AL CIUDADANO</t>
  </si>
  <si>
    <t>Recibir y dar trámite interno o externo según su naturaleza a todas las peticiones, quejas, reclamos y sugerencias que se presenten en la entidad de manera escrita, verbal (personal) telefónico, correo electrónico, página web.
Hacer seguimiento a la solución y respuesta.
Enviar las repuestas en los términos previstos en la ley</t>
  </si>
  <si>
    <t xml:space="preserve"> PROCESO GESTIÓN CONTRACTUAL</t>
  </si>
  <si>
    <t>Realizar el Seguimiento a la Gestión institucional</t>
  </si>
  <si>
    <t>Coordinar y  llevar a cabo la Audiencia Pública Anual de Rendición de Cuentas</t>
  </si>
  <si>
    <t>(Número de documentos actualizados y socializados /Número total de solicitudes de actualización) x 100</t>
  </si>
  <si>
    <t>Jefe de Oficina, Profesional Técnico y  Profesional  de la Oficina de Planeación</t>
  </si>
  <si>
    <t>Coordinar y llevar a cabo el ejercicio de Revisión por la Dirección y elaboración del informe.</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</si>
  <si>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</si>
  <si>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</si>
  <si>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</si>
  <si>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Mantener actualizado el link de Transparencia y acceso a la Información,  en el portal web de la entidad, con los informes periódicos emitidos por las diferentes dependencias de la entidad, en cumplimiento de la normatividad vigente.</t>
  </si>
  <si>
    <t>Realizar seguimiento al  Plan de Acción, Plan Indicativo, POAI y Plan de Asistencia Técnica.</t>
  </si>
  <si>
    <t>Administrar la ejecución presupuestal de los recursos asignados para la protección de las personas mayores en los centros de la Beneficencia.</t>
  </si>
  <si>
    <t>Garantizar el recaudo y la ejecución presupuestal del valor asignado</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</si>
  <si>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</si>
  <si>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</si>
  <si>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</si>
  <si>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</si>
  <si>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</si>
  <si>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(Número de informes publicados en la pagina web / 3 informes ordenados en el Decreto 1474 de 2011)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</si>
  <si>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</si>
  <si>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</si>
  <si>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</si>
  <si>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</si>
  <si>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</si>
  <si>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</si>
  <si>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</si>
  <si>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Número de actividades realizadas/Número de actividades programadas) x 100</t>
  </si>
  <si>
    <t>(Informe de medición de ausentismo de la Entidad  divulgado y publicado / 1 programado)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</si>
  <si>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</si>
  <si>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</si>
  <si>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</si>
  <si>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actividades realizadas / Numero actividades programadas) x 100</t>
  </si>
  <si>
    <t>(Número de reportes de seguimiento a la ejecución física y financiera del plan de acción y plan indicativo en el SAP / 12 programados) x 100</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</si>
  <si>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</si>
  <si>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</si>
  <si>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</si>
  <si>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</si>
  <si>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</si>
  <si>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Evaluar la satisfacción de los usuarios de los servicios de protección social, aplicando encuestas de satisfacción.</t>
  </si>
  <si>
    <t>Dimensiones y políticas del MIPG (Modelo Integrado de Gestión)</t>
  </si>
  <si>
    <t>(Número de casos  revisados /Total de solicitudes) x 100</t>
  </si>
  <si>
    <t>Medición por indicadores</t>
  </si>
  <si>
    <t xml:space="preserve">Realizar el seguimiento al Plan Anticorrupción y atención al Ciudadano y a los riesgos de corrupción, publicar informes cuatrimestrales en la pagina web,  según lo  establecido en  el decreto 1474 de 2011 </t>
  </si>
  <si>
    <t>INICIAL (Enero 2020)</t>
  </si>
  <si>
    <t>META (Diciembre 2020)</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</si>
  <si>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Proyecto 2. Atención Integral a Personas Consumidoras de Sustancias Psicoactivas en Programas de la Beneficencia de Cundinamarca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t>
    </r>
  </si>
  <si>
    <t>Liderar los planes, programas y proyectos de la Entidad y controlar su ejecución.</t>
  </si>
  <si>
    <t>Cumplir al 90%  la planeación institucional</t>
  </si>
  <si>
    <t>Índice de cumplimiento del Plan Anual de Acción de la entidad</t>
  </si>
  <si>
    <t>Gerente General y equipo directivo de la entidad</t>
  </si>
  <si>
    <t>Liderar en la entidad la planeación y formulación de las metas y programas de la entidad en el nuevo Plan Departamental de Desarrollo y su  armonización al Plan vigente, así como los proyectos de inversión de la entidad en cumplimiento de su misión institucional.</t>
  </si>
  <si>
    <t>Formular en coordinación con las dependencias competentes las metas y programas del Plan Departamental de Desarrollo y los proyectos de inversión de la entidad.</t>
  </si>
  <si>
    <t>(Número de metas y proyectos formulados / 6 programados) x 100</t>
  </si>
  <si>
    <t>(Número de planes formulados / Total de planes requeridos 4) x 100</t>
  </si>
  <si>
    <t>Participar en las actividades de formulación e implementación de políticas públicas sociales del Departamento y sus planes de implementación, en las cuales se convoque a la entidad y delegue la Gerencia.</t>
  </si>
  <si>
    <t>(Número de políticas públicas con Participación de la Beneficencia / Número de políticas públicas sociales  convocadas por el Departamento-7) x 100</t>
  </si>
  <si>
    <t>(Número informes elaborados de seguimiento al plan de acción, POAI y Plan de asistencia técnica/ 6 programados)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</si>
  <si>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</si>
  <si>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</si>
  <si>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</si>
  <si>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</si>
  <si>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Mantener el Sistema Integrado de Gestión (MIPG) </t>
  </si>
  <si>
    <t>Participar en las auditorías al Sistema Integrado de Gestión</t>
  </si>
  <si>
    <t>(Número de auditorías realizadas / Número de Auditorías Programadas) x 100</t>
  </si>
  <si>
    <t>Jefe de Oficina, Profesional  y Técnico  de la Oficina Asesora de Planeación</t>
  </si>
  <si>
    <t>(Número de informes publicados en el portal de la entidad / Número de informes a publicar 8) x 100</t>
  </si>
  <si>
    <t xml:space="preserve">(Certificado de calidad / 1 Certificado programado) x 100 </t>
  </si>
  <si>
    <t xml:space="preserve">Diseño y planificación de un programa  de  protección integral a personas con  consumo de sustancias psicoactivas </t>
  </si>
  <si>
    <t>Creación de un modelo de atención a personas consumidoras de sustancias psicoactivas y planificar su implementación</t>
  </si>
  <si>
    <t>(Modelo de Atención creado / 1 programado) x 100</t>
  </si>
  <si>
    <t>Gerente y equipo de trabajo interdisciplinario e interinstitucional</t>
  </si>
  <si>
    <t xml:space="preserve">Actualización y planificación de los servicios de atención a la población vulnerable en programas de protección social de la Beneficencia </t>
  </si>
  <si>
    <t>Actualización de los servicios y modelos de atención de protección social a las personas mayores y a las personas con discapacidad mental en los centros de la Beneficencia. (anexos técnicos)</t>
  </si>
  <si>
    <t>(Número de Modelos de Atención actualizados para la protección y restablecimiento de derechos / 2 programado) x 100</t>
  </si>
  <si>
    <t>Proteger de manera integral a las personas adultas mayores que ingresan a los programas de protección de la Beneficencia en 5 centros.</t>
  </si>
  <si>
    <t>Proteger de manera integral a  las personas con discapacidad mental y cognitiva que ingresan a los programas de protección de la Beneficencia en 3 centros.</t>
  </si>
  <si>
    <t>Proteger de manera integral a 1500 personas en situación de  discapacidad mental y cognitiva en los centros de protección de la Beneficencia.</t>
  </si>
  <si>
    <t>(Número de personas con en situación de discapacidad protegidas en el período / 1500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</si>
  <si>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</si>
  <si>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</si>
  <si>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</si>
  <si>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Seguimiento y soporte técnico a las autoridades municipales en la ejecución financiera de los convenios interadministrativos con alcaldías municipales.</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</si>
  <si>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</si>
  <si>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</si>
  <si>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</si>
  <si>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</si>
  <si>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</si>
  <si>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</si>
  <si>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</si>
  <si>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(Número de asesorías atendidas /Número de asesorías solicitadas)  x 100</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</si>
  <si>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</si>
  <si>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</si>
  <si>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</si>
  <si>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Actualizar en el portal web de manera permanente la información de oferta institucional
Redactar la carta de trato digno al usuario indicando sus derechos y los medios para garantizarlos. 
Participar en las actividades programadas para la renovación o recertificación al Sistema Integrado de Gestión como actualización documental, reporte de informes e indicadores de gestión, cierre de acciones, auditorías internas y externas, etc.</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</si>
  <si>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</si>
  <si>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</si>
  <si>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</si>
  <si>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Estados Financieros Vigencia 2019 aprobados por el Consejo Directivo de la Entidad</t>
  </si>
  <si>
    <t>Presentar y sustentar los Estados Financieros Vigencia 2019 al Consejo Directivo de la Entidad para su aprobación</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</si>
  <si>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</si>
  <si>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</si>
  <si>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</si>
  <si>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Supervisión del recaudo de ingresos por concepto de arrendamientos, bienes, legados, donaciones y rentas, fortaleciendo el recaudo y fiscalización de los ingresos de la entidad por concepto de ingresos corrientes y recursos de capital.</t>
  </si>
  <si>
    <t>Supervisar el recaudo por concepto de cánones de arrendamiento de inmuebles.</t>
  </si>
  <si>
    <t>(Valor total de arrendamientos sin descuentos / Ingresos proyectados) x 100</t>
  </si>
  <si>
    <t>(Número  inmuebles arrendados por la entidad/ Número total Inmuebles para arrendar) x 100</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</si>
  <si>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</si>
  <si>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</si>
  <si>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</si>
  <si>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(Número avalúos realizados / los proyectados para la vigencia)  x 100</t>
  </si>
  <si>
    <t>Jefe de Oficina de Gestión Integral de Bienes Inmuebles, Oficina Asesora Jurídica y Subgerencia Financiera</t>
  </si>
  <si>
    <t>(Número de inmuebles con pago de impuestos / Número total de inmuebles) x 100</t>
  </si>
  <si>
    <t>Jefe de Oficina de Gestión Integral de Bienes Inmuebles, Profesional Universitario</t>
  </si>
  <si>
    <t>(Número de informes de verificación de presupuestos  elaborados / Número de presupuestos recibidos ) x 100</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</si>
  <si>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</si>
  <si>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</si>
  <si>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</si>
  <si>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</si>
  <si>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</si>
  <si>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</si>
  <si>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</si>
  <si>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</si>
  <si>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</si>
  <si>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</si>
  <si>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</si>
  <si>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</si>
  <si>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</si>
  <si>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Análisis de buenas prácticas una vez implementado el código de integridad
Actualizar el Código de Integridad considerando los aportes hechos por los servidores públicos</t>
  </si>
  <si>
    <t>(Número de actividades ejecutadas/ Número de actividades programadas 6)/100</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</si>
  <si>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</si>
  <si>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</si>
  <si>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</si>
  <si>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</si>
  <si>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</si>
  <si>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</si>
  <si>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Numero de actualizaciones del Plan Anual de Adquisiciones realizadas durante la vigencia</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</si>
  <si>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</si>
  <si>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</si>
  <si>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</si>
  <si>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</si>
  <si>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</si>
  <si>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Programar las actividades de mantenimiento preventivo y correctivo de los vehículos que conforman el parque automotor de la entidad, con el fin de asegurar la prestación del servicio</t>
  </si>
  <si>
    <t>Asegurar la prestación del servicio del parque automotor</t>
  </si>
  <si>
    <t>(Número de Horas disponibles - Número de Horas no disponibles por mantenimiento) / Número de Disponibles) x 100</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</si>
  <si>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</si>
  <si>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</si>
  <si>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</si>
  <si>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</si>
  <si>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</si>
  <si>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</si>
  <si>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Ejecutar las siguientes actividades del Plan de Acción del MIPG: Publicación del programa de gestión documental y tablas de retención documental
Formular y desarrollar la política de gestión ambiental armonizada al sistema de gestión documental
Participar en las actividades programadas para la renovación o recertificación al Sistema Integrado de Gestión como actualización documental, reporte de informes e indicadores de gestión, cierre de acciones, auditorías internas y externas, etc.</t>
  </si>
  <si>
    <t>(Nivel Satisfacción entre bueno y excelente / Total de Encuestas de satisfacción al ciudadano aplicadas en la sede administrativa) x 100.</t>
  </si>
  <si>
    <r>
      <t xml:space="preserve">Cumplir con las actividades del plan de Acción del MIPG, </t>
    </r>
    <r>
      <rPr>
        <b/>
        <sz val="9"/>
        <rFont val="Arial"/>
        <family val="2"/>
      </rPr>
      <t>POLITICA ATENCION AL CIUDADANO:</t>
    </r>
    <r>
      <rPr>
        <sz val="9"/>
        <rFont val="Arial"/>
        <family val="2"/>
      </rPr>
      <t xml:space="preserve">
Contabilizar todas las PQRSD recibidas por todos los canales, incluido el sistema de gestión documental Orfeo 
Fortalecer la medición de la percepción del servicio a través del diligenciamiento de la encuesta por parte de todos los funcionarios 
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</si>
  <si>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t>Profesional Especializado (e)</t>
  </si>
  <si>
    <t>Acciones  Pendientes de las generadas en el autodiagnóstico MIPG 2019</t>
  </si>
  <si>
    <t xml:space="preserve">(Número de Actividades ejecutadas)  / Número de Actividades programadas 2) x 100 </t>
  </si>
  <si>
    <t>Almacenista y Auxiliares</t>
  </si>
  <si>
    <t>Profesional Oficina Planeación</t>
  </si>
  <si>
    <r>
      <t xml:space="preserve">Se formularon las 3 metas de la Beneficencia en el Plan Departamental de Desarrollo "Cundinamarca, Región que Progresa", período 2020-2024:
Meta Nº </t>
    </r>
    <r>
      <rPr>
        <b/>
        <sz val="9"/>
        <rFont val="Arial"/>
        <family val="2"/>
      </rPr>
      <t>130:</t>
    </r>
    <r>
      <rPr>
        <sz val="9"/>
        <rFont val="Arial"/>
        <family val="2"/>
      </rPr>
      <t xml:space="preserve"> Brindar protección social integral a 790 personas adultas mayores cada año en los centros de protección de la Beneficencia de Cundinamarca.
Meta Nº</t>
    </r>
    <r>
      <rPr>
        <b/>
        <sz val="9"/>
        <rFont val="Arial"/>
        <family val="2"/>
      </rPr>
      <t xml:space="preserve"> 141</t>
    </r>
    <r>
      <rPr>
        <sz val="9"/>
        <rFont val="Arial"/>
        <family val="2"/>
      </rPr>
      <t xml:space="preserve">: Atender a 500 personas mayores de 18 años consumidoras de sustancias psicoactivas.
Meta Nº </t>
    </r>
    <r>
      <rPr>
        <b/>
        <sz val="9"/>
        <rFont val="Arial"/>
        <family val="2"/>
      </rPr>
      <t>165</t>
    </r>
    <r>
      <rPr>
        <sz val="9"/>
        <rFont val="Arial"/>
        <family val="2"/>
      </rPr>
      <t>: Brindar protección social integral a 1.500 personas mayores de 18 años con discapacidad mental cada año en los centros de protección de la Beneficencia de Cundinamarca.</t>
    </r>
  </si>
  <si>
    <r>
      <t xml:space="preserve">Proyectos de Inversión Formulados y registrados en banco: 
</t>
    </r>
    <r>
      <rPr>
        <b/>
        <sz val="9"/>
        <rFont val="Arial"/>
        <family val="2"/>
      </rPr>
      <t>SPCP 298174</t>
    </r>
    <r>
      <rPr>
        <sz val="9"/>
        <rFont val="Arial"/>
        <family val="2"/>
      </rPr>
      <t xml:space="preserve"> protección de Personas consumidoras de Sustancias Psicoactivas en programa de la Beneficencia"
</t>
    </r>
    <r>
      <rPr>
        <b/>
        <sz val="9"/>
        <rFont val="Arial"/>
        <family val="2"/>
      </rPr>
      <t>SPCP 298179</t>
    </r>
    <r>
      <rPr>
        <sz val="9"/>
        <rFont val="Arial"/>
        <family val="2"/>
      </rPr>
      <t xml:space="preserve"> "Protección Social a las Personas con Discapacidad Mental y Cognitiva en Centros de la Beneficencia de Cundinamarca"
</t>
    </r>
    <r>
      <rPr>
        <b/>
        <sz val="9"/>
        <rFont val="Arial"/>
        <family val="2"/>
      </rPr>
      <t>SPCP 298181</t>
    </r>
    <r>
      <rPr>
        <sz val="9"/>
        <rFont val="Arial"/>
        <family val="2"/>
      </rPr>
      <t xml:space="preserve"> "Protección Social Integral de las Personas Adultas Mayores en Centros de la Beneficencia de Cundinamarca"</t>
    </r>
  </si>
  <si>
    <t>Gerente General, Jefe de Oficina y Profesional de Oficina de Planeación</t>
  </si>
  <si>
    <t>Subgerente y Profesionales de Protección Social
Jefe de Oficina, Profesional y Técnico de la Oficina de Planeación</t>
  </si>
  <si>
    <t>Se remitió queja recibida de centro de protección de Facatativá a la Procuraduría Provincial de Facatativá por competencia</t>
  </si>
  <si>
    <t>Consolidó y Revisó Doris Lozano, Profesional Oficina Asesora de Planeación</t>
  </si>
  <si>
    <t xml:space="preserve">Asesorar y orientar a las autoridades municipales en la etapa  precontractual para la suscripción de convenios interadministrativos de protección social </t>
  </si>
  <si>
    <t>Se publicaron en el portal web, los informes de seguimiento y evaluación al Plan Anticorrupción y Atención al Ciudadano, el informe pormenorizado de control interno y el informe de control interno contable</t>
  </si>
  <si>
    <t>Se realizó la implementación de los tres módulos articulados con la herramienta Tecnológica Orfeo, se orientó un paso a paso para la solicitud de documentos en línea al Archivo Central  para uno de los funcionarios.</t>
  </si>
  <si>
    <t>Se  cumplió con los informes que deben ser publicados en el portal web de la entidad.</t>
  </si>
  <si>
    <t>No se han realizado las trasferencias documentales programadas para la vigencia, desde la sede de la entidad al Archivo Central de acuerdo a lo establecido en las TRD, en razón a que este no cuenta con estantes suficientes para su organización, por dificultad presupuestal de la entidad.
En enero y febrero de 2020 se brindó capacitación en organización de fondos documentales a las Secretarias de la Subgerencia Financiera, Oficina Jurídica y Gerencia General, las demás programadas están suspendidas por la emergencia sanitaria generada por el covid 19 y una vez se supere esta emergencia se continuará con la capacitación.</t>
  </si>
  <si>
    <t>Los Estados Financieros vigencia 2019, fueron presentados y aprobados por el Consejo Directivo el día 26 de Marzo de 2020.</t>
  </si>
  <si>
    <t>Se actualizaron los anexos técnicos de los programas de atención a personas adultas mayores y personas con discapacidad mental y cognitiva para los procesos competitivos de la contratación de los servicios de protección de la vigencia 2020</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</si>
  <si>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</si>
  <si>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</si>
  <si>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</si>
  <si>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(Número  de contratos y convenios suscritos en la vigencia/Número de contratos programados) x 100</t>
  </si>
  <si>
    <t>No hay acciones pendientes en el MIPG</t>
  </si>
  <si>
    <t xml:space="preserve">Efectuar un seguimiento anual al mapa de riesgos de los procesos y a los riesgos de corrupción </t>
  </si>
  <si>
    <t>(Número de informes de seguimiento a mapas de riesgo de los procesos de la entidad  y riesgos de corrupción  publicados en la página web / 2 informes)  x 100</t>
  </si>
  <si>
    <t>Hacer seguimiento a los mapas de riesgos de los procesos y riesgos de corrupción</t>
  </si>
  <si>
    <t>La Oficina de Control Interno de acuerdo a la implementación y seguimiento al MIGP, presentó el informe al FURAG en diciembre de 2019 y febrero de 2020 correspondiente a la vigencia 2019, pendiente el reporte de la vigencia 2020.
La dependencia programó y lideró la Auditoría Interna al Sistema Integrado de Gestión</t>
  </si>
  <si>
    <t>Número de indicadores por proceso</t>
  </si>
  <si>
    <t>MEDICIÓN DE LA GESTIÓN</t>
  </si>
  <si>
    <t>ANÁLISIS</t>
  </si>
  <si>
    <t xml:space="preserve">MEDICIÓN DEL INDICADOR </t>
  </si>
  <si>
    <t xml:space="preserve"> SEGUIMIENTO Y EVALUACIÓN  (realiza Oficina Asesora de Planeación)</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</si>
  <si>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</si>
  <si>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</si>
  <si>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</si>
  <si>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</si>
  <si>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</si>
  <si>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</si>
  <si>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</si>
  <si>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r>
      <t xml:space="preserve">OBJETIVO: </t>
    </r>
    <r>
      <rPr>
        <sz val="9"/>
        <rFont val="Arial"/>
        <family val="2"/>
      </rPr>
      <t>Llevar a cabo las actuaciones disciplinarias en las que se encuentren inmersos funcionarios y exfuncionarios de la entidad, promoviendo la legalidad, integridad y el cumplimiento de la normatividad vigentes a través de la sensibilización y la prevención.</t>
    </r>
  </si>
  <si>
    <r>
      <t xml:space="preserve">Dimensión 4. </t>
    </r>
    <r>
      <rPr>
        <sz val="9"/>
        <rFont val="Arial"/>
        <family val="2"/>
      </rPr>
      <t>Evaluación de Resultados</t>
    </r>
    <r>
      <rPr>
        <b/>
        <sz val="9"/>
        <rFont val="Arial"/>
        <family val="2"/>
      </rPr>
      <t xml:space="preserve">
Política 13.  </t>
    </r>
    <r>
      <rPr>
        <sz val="9"/>
        <rFont val="Arial"/>
        <family val="2"/>
      </rPr>
      <t>Seguimiento y evaluación del desempeño institucional</t>
    </r>
  </si>
  <si>
    <t>Gerente General,  Secretario General</t>
  </si>
  <si>
    <r>
      <t xml:space="preserve">Dimensión Talento Humano
Políticas:
• </t>
    </r>
    <r>
      <rPr>
        <sz val="9"/>
        <rFont val="Arial"/>
        <family val="2"/>
      </rPr>
      <t xml:space="preserve">Gestión Talento Humano 
• Integridad
</t>
    </r>
  </si>
  <si>
    <t>(Número de funcionarios informados en el manual de inducción / Número de funcionarios nuevos) x 100</t>
  </si>
  <si>
    <t>El 26 de mayo de 2020 se aprobó por parte del Comité de Bienestar, Capacitación e Incentivos, el PIC de la Beneficencia de Cundinamarca para la vigencia, el cual consideró las propuestas presentadas por los funcionarios que diligenciaron la encuesta para su formulación.  Este plan contempla la planificación y análisis de cada una de las actividades y programas a realizar, con el fin de brindar el mejoramiento de la calidad de vida a los funcionarios de la entidad.</t>
  </si>
  <si>
    <t>Profesional Universitario, Comité de Bienestar Capacitación e Incentivos</t>
  </si>
  <si>
    <r>
      <t xml:space="preserve">Dimensión Talento Humano
Políticas:
• </t>
    </r>
    <r>
      <rPr>
        <sz val="9"/>
        <rFont val="Arial"/>
        <family val="2"/>
      </rPr>
      <t xml:space="preserve">Gestión Talento Humano
</t>
    </r>
  </si>
  <si>
    <t>Recursos de cooperación logrados mediante convenios de asociación con los operadores de los Centros de Protección y su cumplimiento</t>
  </si>
  <si>
    <t>Profesional Universitario - Gestión Talento Humano</t>
  </si>
  <si>
    <r>
      <t xml:space="preserve">Dimensión Talento Humano
Política:
• </t>
    </r>
    <r>
      <rPr>
        <sz val="9"/>
        <rFont val="Arial"/>
        <family val="2"/>
      </rPr>
      <t xml:space="preserve">Gestión Talento Humano
</t>
    </r>
  </si>
  <si>
    <t xml:space="preserve">Formular el plan de gestión del conocimiento e innovación
Diseñar el procedimiento de gestión del conocimiento </t>
  </si>
  <si>
    <t>Plan Anual de Adquisiciones 2020 publicado en la plataforma Secop  II y en la pagina de la entidad.</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</si>
  <si>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</si>
  <si>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</si>
  <si>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t xml:space="preserve">Dimensión Información y Comunicación
Políticas: </t>
    </r>
    <r>
      <rPr>
        <sz val="9"/>
        <rFont val="Arial"/>
        <family val="2"/>
      </rPr>
      <t>Transparencia, acceso a la información pública y lucha contra la corrupción</t>
    </r>
  </si>
  <si>
    <r>
      <t xml:space="preserve">Dimensión  Gestión con Valores para Resultados
Política: </t>
    </r>
    <r>
      <rPr>
        <sz val="9"/>
        <rFont val="Arial"/>
        <family val="2"/>
      </rPr>
      <t>Gobierno digital</t>
    </r>
    <r>
      <rPr>
        <b/>
        <sz val="9"/>
        <rFont val="Arial"/>
        <family val="2"/>
      </rPr>
      <t xml:space="preserve">
Dimensión Información y Comunicación
Política: </t>
    </r>
    <r>
      <rPr>
        <sz val="9"/>
        <rFont val="Arial"/>
        <family val="2"/>
      </rPr>
      <t>Transparencia, acceso a la información pública y lucha contra la corrupción</t>
    </r>
  </si>
  <si>
    <r>
      <t xml:space="preserve">Dimensión  Información y Comunicación 
Política: </t>
    </r>
    <r>
      <rPr>
        <sz val="9"/>
        <rFont val="Arial"/>
        <family val="2"/>
      </rPr>
      <t>Gestión Documental</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</si>
  <si>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</si>
  <si>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</si>
  <si>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Gestión documental
• Transparencia, acceso a la información pública y lucha contra la corrupción</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</si>
  <si>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</si>
  <si>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</si>
  <si>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</si>
  <si>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</si>
  <si>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Gestión documental
• 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</si>
  <si>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 xml:space="preserve">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</si>
  <si>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</si>
  <si>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</si>
  <si>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 Defensa jurídica
• Servicio al Ciudadano
• Gobierno Digital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</si>
  <si>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</si>
  <si>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Gestión documental
• Transparencia, acceso a la información pública y lucha contra la corrupción</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</si>
  <si>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</si>
  <si>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 xml:space="preserve">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</si>
  <si>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</si>
  <si>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</si>
  <si>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</si>
  <si>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</si>
  <si>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Gestión documental
• Transparencia, acceso a la información pública y lucha contra la corrupción</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</si>
  <si>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</si>
  <si>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</si>
  <si>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</si>
  <si>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</si>
  <si>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</si>
  <si>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</si>
  <si>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</si>
  <si>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</si>
  <si>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t>PROCESO GESTIÓN ALMACEN E INVENTARIOS</t>
  </si>
  <si>
    <t>Los contratos vigentes en el primer semestre de 2020 ejecutaron los recursos de cooperación acordados con la Beneficencia en la atención de los usuarios del 1 al 15 de enero de 2020.
De la misma manera se acordó la cooperación de los asociados en días adicionales del 1 al 15 de enero 2021.
El remanente de recursos que llegaren a quedar de la ejecución de los recursos se ejecutarán en adecuaciones físicas de acuerdo a lo acordado con la entidad.</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</si>
  <si>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</si>
  <si>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</si>
  <si>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t>En el primer semestre 2020, se realizó la inducción a los 13 funcionarios de libre nombramiento y remoción nombrados en la Gerencia General, Subgerencias de Proteccion Social y Financiera, Oficinas Asesoras Jurídica y Planeacion, Oficina de Control Disciplinario Interno, Secretaría General, Tesorería y Almacén General. 
De la misma manera se brindó orientación general de la entidad a los contratistas</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</si>
  <si>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</si>
  <si>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</si>
  <si>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</si>
  <si>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</si>
  <si>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</si>
  <si>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</si>
  <si>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Gestión documental
• Transparencia, acceso a la información pública y lucha contra la corrupción</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</si>
  <si>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</si>
  <si>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t>(Número de estudios previos para contratación de servicios realizados / 5 programados) x 100</t>
  </si>
  <si>
    <t>(Número de estudios previos para contratación de servicios / 1) x 100</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</si>
  <si>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</si>
  <si>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t xml:space="preserve">Dimensión Talento Humano
Políticas:
• </t>
    </r>
    <r>
      <rPr>
        <sz val="9"/>
        <rFont val="Arial"/>
        <family val="2"/>
      </rPr>
      <t>Gestión Talento Humano 
• Integridad</t>
    </r>
  </si>
  <si>
    <t>No hay acciones pendiente del MIPG</t>
  </si>
  <si>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</si>
  <si>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Seguimiento a los planes de acción del MIPG de todos los procesos</t>
  </si>
  <si>
    <t>Rendición Pública de Cuentas</t>
  </si>
  <si>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</si>
  <si>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</si>
  <si>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</si>
  <si>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4 informes trimestrales de PQRS y resultados de las encuestas de percepción de los servicios que brinda la entidad se encuentran publicados en el portal web de la entidad.</t>
  </si>
  <si>
    <t>Se realizaron las actividades programadas para cumplir con el plan de mejoramiento, auditorías interna al sistema integrado de gestión y auditoria de ICONTEC.</t>
  </si>
  <si>
    <t>Durante la vigencia 2020 se atendieron de manera personal 120 personas, por teléfono a 425, por correo electrónico 219,  por buzón de PQRS 24 y sistema Orfeo 925 para un total de 1713.</t>
  </si>
  <si>
    <t>(Número de respuestas y soluciones  en los términos de ley a las PQRS / Número de PQRS de conocimiento del SIAC) x 100</t>
  </si>
  <si>
    <t>Se aplicaron 136 encuestas a personas que recibieron servicios por los responsables de procesos administrativos en la entidad, así:
78 de Trabajo social, 4 SIAC, 29 atención alcaldes (protección social) y 25 gestión contractual, evaluando los siguientes aspectos:
1. Conocimiento del tema: 85% excelente, 15% bueno para un 100% nivel  de satisfacción entre excelente y bueno.
2.Respuesta clara y oportuna: 86% excelente,13% bueno y 1% regular, para un nivel de satisfacción del 99% entre excelente y bueno.
3. El tiempo para ser atendido: 85% excelente, 13% bueno y 2% regular, para un 98%  de satisfacción entre excelente y bueno.
4. Actitud y disposición del funcionario para atenderle: 89% excelente y 10% bueno, 1 regular, para un nivel de satisfacción del 99% entre excelente y bueno.</t>
  </si>
  <si>
    <t>Fuente: informes de Gestión a diciembre 31 de 2020</t>
  </si>
  <si>
    <t>Se recepcionaron 3 solicitudes de conceptos, de los cuales se dio respuesta oportuna.</t>
  </si>
  <si>
    <t>A 31 de diciembre de 2020 se efectuaron 26 reuniones de Comité de audiencias de conciliación  para acudir ante Juzgados y Procuraduría, así:  5 Conciliaciones Judiciales y 6 Conciliaciones Extrajudiciales.</t>
  </si>
  <si>
    <t>A 31 de diciembre de 2020 se recepcionaron 30 Derechos de Petición a los cuales se dió respuesta oportuna</t>
  </si>
  <si>
    <t>A junio 30 se suministró soporte en sitio con 41 solicitudes atendidas.
Se recibieron vía telefónica, WhatsApp y correo electrónico en el período de abril a junio 30,  80 solicitudes de soporte. Todas fueron atendidas.
Durante el II Segundo Semestre, se atendieron 30 solicitudes.  A 30 de diciembre no quedó ninguna solicitud sin atender.
Durante el I Semestre de 2020 se realizaron los estudios previos para contratar el soporte al sistema de información SWIM, OPS  018 de 2020 por valor de $42`000.000.
Durante el I Semestre de 2020 se realizaron los estudios previos para contratar el soporte al sistema de gestión documental ORFEO, OPS 035 de 2020 por valor de $27`500.000</t>
  </si>
  <si>
    <t xml:space="preserve">Las Evaluaciones de desempeño anuales fueron realizadas en febrero de 2020 a 32 empleados Públicos inscritos en carrera administrativa, en la plataforma de la CNSC, previa capacitación sobre su funcionamiento y dirigida a los funcionarios de Carrera Administrativa y los de Libre Nombramiento y Remoción. Cabe anotar que se llevo a cabo una Evaluación de Desempeño Parcial, mes de agosto de 2020, dentro de los términos de ley. </t>
  </si>
  <si>
    <t>En febrero se realizó el acompañamiento a los jefes de la entidad en la construcción del Acuerdo de Gestión para la vigencia 2020. Todos los jefes salientes entregaron a la Gerencia el informe de gestión a 31 de diciembre de 2020</t>
  </si>
  <si>
    <t>Listado del talento humano al servicio de la Beneficencia actualizado y publicado en el portal web</t>
  </si>
  <si>
    <t xml:space="preserve">A diciembre de 2020, se llevó a cabo una compra con el lleno de los requisitos. </t>
  </si>
  <si>
    <t>En enero de 2020 se publicó el PAA en el portal de la Entidad y en la plataforma del  SECOP II se viene realizando  todas las modificaciones.</t>
  </si>
  <si>
    <t xml:space="preserve">Teniendo en cuenta que el convenio con el Archivo General se termina en septiembre de 2020, se solicitó una adición del convenio, pero no se ha recibido respuesta por parte de esa Entidad. </t>
  </si>
  <si>
    <t>Están publicadas las TRD y se publicará el Acto Administrativo, emanado por parte del Consejo Departamental de Archivo, donde se evidencie la aprobación definitiva de la actualización de las Tablas de Retención Documental para la Entidad.  A diciembre de 2020 no se cuenta con dicho acto administrativo.</t>
  </si>
  <si>
    <t>Se adelantaron las diligencias necesarias con el fin de entrar a calificar los procesos que se encuentran en las diferentes etapas de indagación y/o investigación</t>
  </si>
  <si>
    <t>Se recibieron cuatro quejas en los transcurrido del año 2020, las cuales se encuentran dos en investigación, una archivada en etapa de indagación preliminar, una pendiente de calificación</t>
  </si>
  <si>
    <t>Se emitió un fallo que estaba pendiente</t>
  </si>
  <si>
    <t>Se tiene un proceso con cierre de etapa de investigación, se recaudaron pruebas, pendiente de calificación de la etapa, formular pliego de cargos o archivo de investigación</t>
  </si>
  <si>
    <t>Se elaboraron estudios previos en la vigencia, para la compra de los estantes con destino al Archivo Central, de acuerdo a la exigido por la normatividad vigente. A través de este contrato se adquirieron e instalaron 770 metros lineales de estantes.</t>
  </si>
  <si>
    <t>SEGUIMIENTO AL PLAN DE ACCION DE LA BENEFICENCIA DE CUNDINAMARCA A DICIEMBRE 31 DE 2020 
PLAN DEPARTAMENTAL DE DESARROLLO:  "CUNDINAMARCA REGIÓN QUE PROGRESA"</t>
  </si>
  <si>
    <t xml:space="preserve">Formular en coordinación con las demás dependencias de la entidad, el Plan de Acción 2020, Plan Anticorrupción y Atención al Ciudadano, Plan de Asistencia Técnica 2020 y Plan Operativo Anual de inversión 2021. </t>
  </si>
  <si>
    <t>En enero de 2020 se formularon los planes de Acción 2020, Anticorrupción y Atención al Ciudadano 2020 y de Asistencia Técnica 2020. En junio se armonizaron al nuevo Plan Departamental de Desarrollo, el Plan de Acción 2020 y el Plan Operativo Anual de inversión 2020. 
El Plan de Acción 2020 incluye las sugerencias presentadas por la comunidad en la RPC realizada el 28 de noviembre de 2019, como son: Tener en cuenta a los municipios de sexta categoría para la suscripción de contratos interadministrativos con las alcaldías, mostrar el portafolio de servicios a todos los Alcaldes del Departamento e invitarles a asumir los gastos de las personas ya institucionalizadas y procedentes de sus municipios, suscribir convenios con otras entidades y ONGs, desarrollar propuestas de Trabajo con entes territoriales, gestionar recursos con los Departamentos, Nación y Municipios, búsqueda de ayuda económica internacional y ampliar los cupos en el Centro Femenino Especial José Joaquín Vargas.</t>
  </si>
  <si>
    <t>Participar en los Comités, Subcomités, Mesas y Submesas de trabajo relacionados con la políticas públicas sociales departamentales y sus planes de implementación, relacionados con la misión institucional de la entidad.</t>
  </si>
  <si>
    <t>Profesional Oficina Planeación y Técnico Administrativo de Secretaría General</t>
  </si>
  <si>
    <t xml:space="preserve">Se elaboraron 12 informes mensuales de atención a víctimas del conflicto armado y se enviaron cuatro informes a Secretaría de Gobierno </t>
  </si>
  <si>
    <t>La Oficina Asesora de Planeación participó en las auditorías internas al Sistema Integrado de Gestión, conforme a la programación de la Oficina de Control Interno y las auditorías al Sistema por parte del ente certificador externo Icontec.</t>
  </si>
  <si>
    <t>Se realizaron dos jornadas de trabajo el 10 y 11 de agosto de 2020, para elaborar el informe de Revisión por la Dirección, con todos los líderes de los procesos</t>
  </si>
  <si>
    <t>(Número de mapas de riesgos actualizados y socializados por proceso / Mapas de riesgos existentes con necesidad de actualización) x 100</t>
  </si>
  <si>
    <t>Actualizar y socializar los mapas de riesgos de gestión de la Entidad</t>
  </si>
  <si>
    <t>Los mapas de riesgos de gestión de los procesos fueron actualizados por los líderes de los procesos y se encuentran publicados en la ruta de consulta interna de la entidad</t>
  </si>
  <si>
    <t>Implementar el  MIPG en la entidad: Diligenciar los cuestionarios FURAG, socializar los planes de acción que de ellos se derivan, realizar el seguimiento a los planes de Acción, elaborar los informes y socializar los resultados con los líderes y responsables de los procesos</t>
  </si>
  <si>
    <r>
      <t>En enero de 2020 la Oficina Asesora de Planeación publicó en el portal web de la entidad los siguientes documentos: Informe de gestión y seguimiento a dic 2019, informe de implementación del MIPG a dic 2019, Informe de empalme 2016 – 2019, Acta de Gestión Dr. Yesid Orlando Diaz, Plan Operativo Anual de Inversión 2019 y su ejecución, Evaluación Rendición Pública de Cuentas 2019, Plan Anticorrupción y de Atención al Ciudadano 2020,</t>
    </r>
    <r>
      <rPr>
        <sz val="9"/>
        <color indexed="10"/>
        <rFont val="Arial"/>
        <family val="2"/>
      </rPr>
      <t xml:space="preserve"> </t>
    </r>
    <r>
      <rPr>
        <sz val="9"/>
        <rFont val="Arial"/>
        <family val="2"/>
      </rPr>
      <t>Plan Rendición de Cuentas 2020, Plan de Acción 2020 y el seguimiento al Plan de Asistencia Técnica Primer trimestre 2020.
En junio se publicó el Plan de Acción 2020 y POAI armonizados al nuevo Plan Departamental de Desarrollo.</t>
    </r>
  </si>
  <si>
    <t>Gerente General y Comité de Gestión Institucional y Desempeño, La Oficina Asesora de Planeación</t>
  </si>
  <si>
    <t>Durante la vigencia se atendieron 1365 personas con discapacidad mental y cognitiva al programa (680 mujeres y 685 hombres), los ingresos de usuarios al programa fueron inferiores a lo programado, por restricción como medida de prevención de la Pandemia covid 19</t>
  </si>
  <si>
    <t>La dependencia participó en la Auditoría Interna al Sistema Integrado de Gestión, liderada por la Oficina de Control interno y no tiene acciones de mejora por resolver en el marco de esta auditoría</t>
  </si>
  <si>
    <t>En los meses de enero y febrero la entidad no autorizó visitas, en razón a la ejecución del proceso competitivo y respuesta a otros requerimientos administrativos.  Durante el mes de Marzo se ejecutaron 3 visitas de supervisión.  Posteriormente se suspendieron las visitas a los centros de protección por la pandemia del covid 19. Durante mayo y junio el proceso de supervisión se ejecuta de manera virtual, telefónica y con revisión de informes allegados por correo electrónico.
Durante los meses de Julio a Diciembre, la actividad de Supervisión Técnica se realizó de manera virtual, telefónica y revisión de informes, generando un informe por mes (con seguimiento permanente durante cada mes). Se contó con el apoyo a la supervisión de las áreas de Nutrición y Trabajo Social (se generó un informe mensual por área de apoyo).</t>
  </si>
  <si>
    <t>En la auditoría interna al Sistema Integrado de Gestión, se halló una Oportunidad de Mejora y para su cierre se establecieron siete acciones.  A 18 de enero de 2021,  se han ejecutado tres acciones por parte de los líderes del proceso, quedando cuatro acciones pendientes de cumplimiento.</t>
  </si>
  <si>
    <t>Se realizó la auditoría interna al sistema integrado de gestión y no hubo hallazgos al proceso</t>
  </si>
  <si>
    <t xml:space="preserve">Se realizaron 12 reportes mensuales de seguimiento físico y financiero a las metas de la Beneficencia en el Plan Departamental de Desarrollo Unidos Podemos Más 2016-2020 y Cundinamarca Región que Progresa 2020-2024, en el sistema de seguimiento del Departamento </t>
  </si>
  <si>
    <t>Líderes de todos los procesos y Técnico Oficina Jefe Oficina de Planeación</t>
  </si>
  <si>
    <t xml:space="preserve">Los planes de acción derivados del FURAG 2018 y 2019, se incorporaron al Plan de Acción de la entidad 2020 y se hizo seguimiento a junio 30 y 30 de octubre, se comunicó a los miembros del Comité Institucional de Gestión y Desempeño (líderes de los procesos), la evaluación del Plan de Acción a junio 30 y las actividades del MIPG que se encuentran rezagadas </t>
  </si>
  <si>
    <t>Durante la vigencia se atendieron en los 5 centros de protección del adulto mayor, a 300 mujeres y 394 hombres mayores de 60 años, un número inferior al programado, considerando que como medida de prevención del contagio del covid 19, no se realizaron ingresos de usuarios al programa, de marzo a septiembre de 2020.</t>
  </si>
  <si>
    <t>Se recepcionaron 142 Acciones de Tutela de las cuales 63 requerían respuesta por parte de la entidad y las 79 restantes eran de fallo a favor de la entidad o de conocimiento. De las 63 Acciones de tutelas 4 fueron requeridas por la Corte, 47 por Juzgados, 4 por el Tribunal, 3 del Consejo de Estado, 2  Consejo Seccional de la Judicatura, 1 Centro de Servicios Judiciales y 2 de la Oficina de apoyo a juzgados ejecución civil.</t>
  </si>
  <si>
    <t>En el año 2020 fueron  notificados dos (2) procesos nuevos a la Beneficencia de Cundinamarca, los cuales están siendo atendidos debidamente por la entidad.</t>
  </si>
  <si>
    <t>A 31 de diciembre de 2020,  la Secretaria General de la entidad solicitó la revisión a 11 resoluciones, así: 8 para pago de prestaciones sociales de exfuncionarios y 1 de comité de bajas y 2 para el Ministerio de Hacienda.</t>
  </si>
  <si>
    <t>Con corte al mes de diciembre se consideran 45 unidades administrados por la entidad, de los cuales hay 20 comodatos, 2 Contratos Interadministrativos (CBA San Jose y Granja Lepanto), 2  Institucionales (Cementerio de JJ Vargas y Julio Manrique), 3 aclaración de títulos (Alcoba, 2 oficinas en el   Colegio Cúcuta), 1 posesión (Medalla Milagrosa), 10 en procesos jurídicos (Casa de las cruces, Lote Parque de Sevilla, Casa Villa Javier, 1 parcela Gonzalez Milton, 2 parcelas Jose Saúl Jimenez, 2 parcelas Omar Alvarado, 1 parcela Crisóstomo, 1 parcela Ramirez Isaac y 1 parcela Ramón Poveda, casa 13 de Parques del Muña), 1 arrendado y 6 disponibles (4 unidades con participaciones,  2 lotes 15 y 16).</t>
  </si>
  <si>
    <t xml:space="preserve">Con corte a diciembre de 2020, se recibieron 127  avalúos comerciales  y 3 avalúos de renta.
</t>
  </si>
  <si>
    <t>Se publico en la pagina web de la entidad  e intranet los seguimientos a los mapas de riesgos de los centros de protección y sede administrativa con corte a diciembre de 2019.  el siguiente corte corresponde a diciembre de 2020</t>
  </si>
  <si>
    <t>Se realizó capacitación sobre Derechos de Petición, ley 1755 de 2015 y demás normas concordantes, para los funcionarios y contratistas de la entidad, los días 23, 24 de noviembre y 10 de diciembre de 2020, asistieron 50 personas entre funcionarios y contratistas de 82 convocados, que pese a enviar la invitación a tiempo y programar en varias jornadas, no asistió la totalidad.</t>
  </si>
  <si>
    <t xml:space="preserve">Fueron provistos durante la vigencias 2020 los siguientes cargos en calidad de LIBRE NOMBRAMIENTO Y REMOCIÓN. </t>
  </si>
  <si>
    <t>Se adoptaron todas las Circulares sobre el covid, emanadas del Departamento y en cumplimiento de las directrices nacionales y distritales, para prevenir contagios por covid 19. Desde abril de 2020 el 70% de los funcionarios ejecuta sus funciones labores en trabajo en casa.
Se entregaron elementos de bioseguridad, se realizaron exámenes  de laboratorio clínico, examen médico ocupacional anual, agudeza visual y audiometría,  se aplicó encuesta de clima laboral e instalación de lavamanos y gel al ingreso a la oficina.</t>
  </si>
  <si>
    <t>Se encontró que en el aplicativo del sistema de inventarios SIIWEB, no han sido ingresados en su gran mayoría los elementos de mayor cuantía adquiridos por los centros en los años 2018 y 2019, por lo cual se optó por realizar en primera fase el levantamiento del inventario real de la entidad para determinar los elementos que se deben ingresar al inventario posterior al rastreo del soporte de compra. 
Los elementos adquiridos para la vigencia  2020,  fueron ingresados los Bienes Devolutivos de mayor cuantía,  correspondientes adquiridos por el Centro de Protección San José en Chipaque, al sistema de Inventarios SIWEB. Cabe anotar que el proceso para las vigencias 2018 y 2019, se encuentran aun en espera de ser ingresados, toda vez que la emergencia sanitaria afectó los cronogramas programados para realizar dichos ingresos de información, se revisará nuevamente el tema para la vigencia 2021.</t>
  </si>
  <si>
    <t>El comité de Bajas realizado el 17 de junio de 2020 aprobó dar de baja 268 elementos obsoletos e inservibles pertenecientes a la entidad,  se emitieron cinco resoluciones números 202, 203, 267, 268 y 269 de 2020, de los elementos obsoletos, adicionalmente el 14 de noviembre se aprobó la baja de 4024 bienes muebles metálicos para selección abreviada -chatarrización.
Mediante Resoluciones números 267, 268 y 269, se aprobó la baja y entrega de bienes eléctricos y electrónicos inservibles a las TICS, en cumplimiento con el Decreto del Medio Ambiente de la devolución de residuos electrónicos, cabe anotar que se encuentra pendiente el trámite de entrega de los mismos a la Secretaría referenciada.</t>
  </si>
  <si>
    <t>A 30 de diciembre de 2020, la Beneficencia recibió y respondido en los términos que la ley 1755  de 2015 determina, 1124 PQRS, entre ellas 1098 solicitudes, 12 quejas, 2 sugerencias y 12 felicitaciones por los servicios de protección social recibidos en los centros de la entidad.</t>
  </si>
  <si>
    <t xml:space="preserve">(Número de personas orientadas e informadas clasificadas de acuerdo con la naturaleza de la solicitud /Número de solicitudes de atención y orientación) x 100 </t>
  </si>
  <si>
    <t>Se aplicaron  481 encuestas de medición de satisfacción de los usuarios y sus familias en 8 centros de protección, CME La Colonia 86, CFE JJ Vargas 119, CBA San José en Facatativá 39, CBA Arbelaez 57, CBA Belmira en Fusagasugá 74, CBA San Pedro Claver en Bogotá 62, CBA en Villeta 24, Instituto San José en Chipaque 20,  donde el nivel de satisfacción se encuentra entre excelente y bueno en el 96%. Se determinaron las acciones de mejora pertinentes a cada centro de protección, se socializaron y a la fecha se han puesto en práctica (proceso de mejora continua).</t>
  </si>
  <si>
    <t>No hay acciones pendientes del MIPG</t>
  </si>
  <si>
    <t>Se elaboró un informe de seguimiento al Plan de Acción 2020 con corte a junio 30, un informe de seguimiento al POAI 2020 (por modificación en marzo) y cuatro informes trimestrales se seguimiento al Plan de Asistencia Técnica.</t>
  </si>
  <si>
    <t>Se realizó la Rendición Pública de Cuentas, de manera virtual el 21 de diciembre de 2020, en la presentación se incluyeron  las sugerencias realizadas por los asistentes en la RPC del 28 de noviembre de 2019 (Mostrar en las RPC las experiencias y avances  de los centros de protección, ampliar la información de los centros de protección), se convocaron los grupos de interés de la entidad (alcaldías, personerías, asamblea, funcionarios, gabinete departamental, contratistas centros de protección, familiares de usuarios) y asistieron 107 personas</t>
  </si>
  <si>
    <t>La Oficina Asesora de Planeación realizó la actualización en el Sistema Integrado de Gestión de 54 documentos y creación de 12 nuevos. Todas estas actualizaciones fueron comunicadas a través de correos electrónicos a todos los usuarios y están publicadas en la ruta de consulta interna.</t>
  </si>
  <si>
    <t>Jefe de Oficina,  Técnico de la Oficina de Planeación y contratista de calidad</t>
  </si>
  <si>
    <t>Jefe Oficina de Planeación y Profesional</t>
  </si>
  <si>
    <t>En septiembre de 2020 se realizó la auditoría externa al sistema integrado de gestión, por el ente certificador Icontec, logrando la certificación de los procesos de la Beneficencia de Cundinamarca.
La Oficina Asesora de Planeación realizó el alistamiento general para el éxito de esta auditoría.
En la auditoría interna al Sistema Integrado de Gestión, se hallaron tres oportunidades de Mejora y se establecieron once   acciones para su cierre.  A 18 de enero de 2021,  se  ejecutaron estas acciones por parte de los líderes del proceso</t>
  </si>
  <si>
    <t>Se presentaron y cancelaron todas las declaraciones de renta, reteiva e IVA a la Dian y Reteica a la Secretaría de Hacienda Distrital en los plazos establecidos a Junio 30 de 2020</t>
  </si>
  <si>
    <t>Se presentaron todos los informes a los Entes de Control a diciembre 31 de 2020: Sia Contraloría, Sia Observa, Contaduría General de la Nación categoría Contable convergencia y presupuestal, medios magnéticos al distrito, exógenas a la Dian e informes a la Secretaria de Hacienda de la Gobernacion de Cundinamarca</t>
  </si>
  <si>
    <t>Valor determinado de cartera</t>
  </si>
  <si>
    <t>Con corte a diciembre de 2020 se realizó el trámite para el pago de las 267 facturas de impuestos prediales y a la fecha se ha realizado el pago de: Ed. Calle 49 (oficina y local), dos (2) aptos de koala, Parques del Muña (casas 3, 18, 19, 24 y 25), Chipaque (Instituto y la Granja), El Tablón, Escuela Santiago Samper Brush, CBA de Arbelaez y Villeta, la Bañadera, lote donde funcionaba el antiguo CAP de Fusagasugá,  Diosa de Melgar, Cúcuta (dos (2) oficinas), CL 66 59 31 Parque de los Cipreses TO 8 AP PH 1206 DP 46 GA 51 GA 56,  TO 7 AP 905 DP 124 GA 50 y  TO 8 AP 605 DP 10 GA 18</t>
  </si>
  <si>
    <t>Se publicaron en el portal web de la entidad los tres informes programados para la vigencia</t>
  </si>
  <si>
    <t xml:space="preserve">Se programaron y ejecutaron 22 auditorías de gestión y al Sistema Integrado de Gestión       </t>
  </si>
  <si>
    <t>Se reportaron 14 informes de acuerdo con las exigencias de los entes de control y organismos gubernamentales.  Estos son: Control interno contable, Formato Único de Reporte de Avance de la Gestión FURAG,  Derechos de autor, Seguimiento Plan Anticorrupción 2019, SIA Contraloría anual, Seguimiento plan de mejora auditoria Contraloría vigencia 2018, Pormenorizado de control interno y Rendición de la cuenta</t>
  </si>
  <si>
    <r>
      <t xml:space="preserve">La Contraloría Departamental dentro del proceso de auditoría Gubernamental unificó en un solo plan de mejoramiento los hallazgos de vigencias anteriores.  Se realiza seguimiento a los hallazgos en el plan de mejoramiento de la vigencia 2018 y 2019 y el estado es el siguiente:
</t>
    </r>
    <r>
      <rPr>
        <b/>
        <sz val="9"/>
        <rFont val="Arial"/>
        <family val="2"/>
      </rPr>
      <t xml:space="preserve">vigencia   hallazgos  sin cerrar </t>
    </r>
    <r>
      <rPr>
        <sz val="9"/>
        <rFont val="Arial"/>
        <family val="2"/>
      </rPr>
      <t xml:space="preserve">
   2018            25                 9
   2019            12                 3
_________________________________________
    TOTAL        37              12
Los hallazgos son administrativos y en su mayoría son factibles de cierre, dado que se levantaron por ausencia de un soporte documental, sin incidencia real para la ejecución de los procesos.
Se han cerrado 25 hallazgos de 37 detectados por el ente de control.</t>
    </r>
  </si>
  <si>
    <t>Con el fin de medir el nivel de conocimiento, apropiación y resultados en cuanto al Código de Integridad se aplicó la encuesta en febrero de 2020, sin embargo dada la actual emergencia sanitaria y el cambio de las dinámicas laborales</t>
  </si>
  <si>
    <t>Se atendió auditoría interna al sistema Integrado de Gestión, programada por la Oficina de Control Interno y la auditoría externa realizada por el ente certificador Icontec, no se tienen hallazgos al proceso</t>
  </si>
  <si>
    <t>Se elaboraron 12 informes de estadísticas de atención en centros de protección de la Beneficencia, los cuales se socializaron por correo electrónico a los líderes de los procesos de protección social y direccionamiento estratégico</t>
  </si>
  <si>
    <r>
      <t>En los meses de enero a Junio se realizaron de</t>
    </r>
    <r>
      <rPr>
        <b/>
        <sz val="9"/>
        <color indexed="63"/>
        <rFont val="Arial"/>
        <family val="2"/>
      </rPr>
      <t> </t>
    </r>
    <r>
      <rPr>
        <sz val="9"/>
        <color indexed="63"/>
        <rFont val="Arial"/>
        <family val="2"/>
      </rPr>
      <t>37 visitas de seguimiento a los 3 centros de protección para personas adultas y adultas mayores con discapacidad. 
Durante el período de Julio a Diciembre se realizaron 36 visitas de supervisión a los 3 centros. En total se realizaron 73 visitas virtuales o presenciales en el año 2020.Adicionalmente se reportan 15 visitas de la profesional de trabajo social contratada como apoyo a la supervisión en los 3 centros de Discapacidad.</t>
    </r>
  </si>
  <si>
    <t>Se enviaron para publicación a la Administradora del portal web de la Entidad los Estados Financieros, Revelación, ejecuciones presupuestales Activas y Pasivas, cumpliendo con la Ley de Transparencia y Acceso a la Información Pública</t>
  </si>
  <si>
    <t>Se elaboraron los estudios previos correspondientes a la contratación de vigilancia,  se realizó el estudio previo para elegir el corredor de seguros y posteriormente el proceso de la aseguradora que expidió las  pólizas correspondientes al programa de seguros de la entidad,  se realizó la orden de compra a través de la tienda virtual y el acuerdo marco para el suministro de combustible.</t>
  </si>
  <si>
    <t>La profesional en Trabajo Social de la Subgerencia de Protección Social elaboró todas las notas de prensa, las cuales fueron revisadas y publicadas en el portal web de la entidad y redes sociales de la Gobernación.</t>
  </si>
  <si>
    <t>Con ocasión a la Emergencia Sanitaria por la pandemia del covid 19, desde abril de 2020, el 70% de los funcionarios de la entidad se encuentran realizando sus actividades laborales en trabajo en casa con el fin de salvaguardar su salud.</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</si>
  <si>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</si>
  <si>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</si>
  <si>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r>
      <t xml:space="preserve">En la vigencia </t>
    </r>
    <r>
      <rPr>
        <sz val="9"/>
        <color indexed="8"/>
        <rFont val="Arial"/>
        <family val="2"/>
      </rPr>
      <t>2020 se realizaron 165 asistencias a funcionarios provenientes de 86 alcaldías municipales, a quienes se les brindó orientación y acompañamiento de manera presencial, telefónica y virtual, para la suscripción y adición de contratos interadministrativos con la Beneficencia, a  través de los cuales se hace posible la prestación de servicios de protección social a las personas más pobres y vulnerables del Departamento.</t>
    </r>
  </si>
  <si>
    <r>
      <rPr>
        <b/>
        <sz val="9"/>
        <rFont val="Arial"/>
        <family val="2"/>
      </rPr>
      <t>PROCESO:</t>
    </r>
    <r>
      <rPr>
        <sz val="9"/>
        <rFont val="Arial"/>
        <family val="2"/>
      </rPr>
      <t xml:space="preserve">  DIRECCIONAMIENTO ESTRATÉGICO</t>
    </r>
  </si>
  <si>
    <r>
      <t xml:space="preserve">CÓDIGO: </t>
    </r>
    <r>
      <rPr>
        <sz val="9"/>
        <color indexed="8"/>
        <rFont val="Arial"/>
        <family val="2"/>
      </rPr>
      <t>FT 5020-01-03.14</t>
    </r>
  </si>
  <si>
    <r>
      <rPr>
        <b/>
        <sz val="9"/>
        <rFont val="Arial"/>
        <family val="2"/>
      </rPr>
      <t>PROCEDIMIENTO:</t>
    </r>
    <r>
      <rPr>
        <sz val="9"/>
        <rFont val="Arial"/>
        <family val="2"/>
      </rPr>
      <t xml:space="preserve">  SEGUIMIENTO A LA GESTIÓN INSTITUCIONAL</t>
    </r>
  </si>
  <si>
    <r>
      <t xml:space="preserve">VERSIÓN: </t>
    </r>
    <r>
      <rPr>
        <sz val="9"/>
        <color indexed="8"/>
        <rFont val="Arial"/>
        <family val="2"/>
      </rPr>
      <t>03</t>
    </r>
  </si>
  <si>
    <r>
      <rPr>
        <b/>
        <sz val="9"/>
        <rFont val="Arial"/>
        <family val="2"/>
      </rPr>
      <t xml:space="preserve">FORMATO:  </t>
    </r>
    <r>
      <rPr>
        <sz val="9"/>
        <rFont val="Arial"/>
        <family val="2"/>
      </rPr>
      <t>SEGUIMIENTO AL PLAN DE ACCIÓN</t>
    </r>
  </si>
  <si>
    <r>
      <t xml:space="preserve">FECHA: </t>
    </r>
    <r>
      <rPr>
        <sz val="9"/>
        <rFont val="Arial"/>
        <family val="2"/>
      </rPr>
      <t>23/06/2020</t>
    </r>
  </si>
  <si>
    <r>
      <rPr>
        <b/>
        <sz val="9"/>
        <color indexed="8"/>
        <rFont val="Arial"/>
        <family val="2"/>
      </rPr>
      <t xml:space="preserve">Dimensión: </t>
    </r>
    <r>
      <rPr>
        <sz val="9"/>
        <color indexed="8"/>
        <rFont val="Arial"/>
        <family val="2"/>
      </rPr>
      <t xml:space="preserve">Direccionamiento Estratégico y Planeación.
</t>
    </r>
    <r>
      <rPr>
        <b/>
        <sz val="9"/>
        <color indexed="8"/>
        <rFont val="Arial"/>
        <family val="2"/>
      </rPr>
      <t>Política:</t>
    </r>
    <r>
      <rPr>
        <sz val="9"/>
        <color indexed="8"/>
        <rFont val="Arial"/>
        <family val="2"/>
      </rPr>
      <t xml:space="preserve"> Planeación institucional</t>
    </r>
  </si>
  <si>
    <r>
      <rPr>
        <b/>
        <sz val="9"/>
        <color indexed="8"/>
        <rFont val="Arial"/>
        <family val="2"/>
      </rPr>
      <t xml:space="preserve">Dimensión: </t>
    </r>
    <r>
      <rPr>
        <sz val="9"/>
        <color indexed="8"/>
        <rFont val="Arial"/>
        <family val="2"/>
      </rPr>
      <t>Direccionamiento Estratégico y Planeación</t>
    </r>
  </si>
  <si>
    <r>
      <t xml:space="preserve">La entidad diligenció las respetivas matrices de seguimiento al cumplimiento de los planes de acción de las políticas públicas del Departamento y participó en las mesas y submesas convocadas en la vigencia:
</t>
    </r>
    <r>
      <rPr>
        <b/>
        <sz val="9"/>
        <color indexed="8"/>
        <rFont val="Arial"/>
        <family val="2"/>
      </rPr>
      <t>Comité de seguridad Alimentaria - Cisancun</t>
    </r>
    <r>
      <rPr>
        <sz val="9"/>
        <color indexed="8"/>
        <rFont val="Arial"/>
        <family val="2"/>
      </rPr>
      <t xml:space="preserve"> el 15 de abril,  6 de agosto, 1 y  29 de octubre y 17 de diciembre
</t>
    </r>
    <r>
      <rPr>
        <b/>
        <sz val="9"/>
        <color indexed="8"/>
        <rFont val="Arial"/>
        <family val="2"/>
      </rPr>
      <t xml:space="preserve">Mesa Departamental de Vejez y Envejecimiento </t>
    </r>
    <r>
      <rPr>
        <sz val="9"/>
        <color indexed="8"/>
        <rFont val="Arial"/>
        <family val="2"/>
      </rPr>
      <t xml:space="preserve">el 21 de mayo, 22 de julio, 23 de septiembre y 25 de noviembre, </t>
    </r>
    <r>
      <rPr>
        <b/>
        <sz val="9"/>
        <color indexed="8"/>
        <rFont val="Arial"/>
        <family val="2"/>
      </rPr>
      <t xml:space="preserve">Encuentro Mayor en Cundinamarca </t>
    </r>
    <r>
      <rPr>
        <sz val="9"/>
        <color indexed="8"/>
        <rFont val="Arial"/>
        <family val="2"/>
      </rPr>
      <t xml:space="preserve">24 de agosto y 7 de diciembre
</t>
    </r>
    <r>
      <rPr>
        <b/>
        <sz val="9"/>
        <color indexed="8"/>
        <rFont val="Arial"/>
        <family val="2"/>
      </rPr>
      <t xml:space="preserve">Subcomité de Asistencia y Atención de Víctimas del Conflicto Armado </t>
    </r>
    <r>
      <rPr>
        <sz val="9"/>
        <color indexed="8"/>
        <rFont val="Arial"/>
        <family val="2"/>
      </rPr>
      <t xml:space="preserve">el 2 de junio, 16 de septiembre, 11 de noviembre y 18 diciembre
</t>
    </r>
    <r>
      <rPr>
        <b/>
        <sz val="9"/>
        <color indexed="8"/>
        <rFont val="Arial"/>
        <family val="2"/>
      </rPr>
      <t xml:space="preserve">Mesa Departamental de Política de Familia </t>
    </r>
    <r>
      <rPr>
        <sz val="9"/>
        <color indexed="8"/>
        <rFont val="Arial"/>
        <family val="2"/>
      </rPr>
      <t xml:space="preserve">13 de julio
discapacidad, Felicidad y Bienestar, Juventud, Libertad Religiosa, Mujer y Equidad de Género.
</t>
    </r>
    <r>
      <rPr>
        <b/>
        <sz val="9"/>
        <color indexed="8"/>
        <rFont val="Arial"/>
        <family val="2"/>
      </rPr>
      <t>Consejo Deptal de Políticas públicas de las Juventudes</t>
    </r>
    <r>
      <rPr>
        <sz val="9"/>
        <color indexed="8"/>
        <rFont val="Arial"/>
        <family val="2"/>
      </rPr>
      <t xml:space="preserve"> el 5 de agosto, 1 de septiembre, 5 de octubre y 8 de noviembre.
</t>
    </r>
    <r>
      <rPr>
        <b/>
        <sz val="9"/>
        <color indexed="8"/>
        <rFont val="Arial"/>
        <family val="2"/>
      </rPr>
      <t>Mesa de Mujer y Equidad de Género</t>
    </r>
    <r>
      <rPr>
        <sz val="9"/>
        <color indexed="8"/>
        <rFont val="Arial"/>
        <family val="2"/>
      </rPr>
      <t xml:space="preserve"> el 1 de julio, 5 de agosto, 2 de septiembre, 7 de octubre, 4 de noviembre y 2 de diciembre.
</t>
    </r>
    <r>
      <rPr>
        <b/>
        <sz val="9"/>
        <color indexed="8"/>
        <rFont val="Arial"/>
        <family val="2"/>
      </rPr>
      <t>Consejo Deptal de Política Social</t>
    </r>
    <r>
      <rPr>
        <sz val="9"/>
        <color indexed="8"/>
        <rFont val="Arial"/>
        <family val="2"/>
      </rPr>
      <t xml:space="preserve"> </t>
    </r>
    <r>
      <rPr>
        <b/>
        <sz val="9"/>
        <color indexed="8"/>
        <rFont val="Arial"/>
        <family val="2"/>
      </rPr>
      <t xml:space="preserve">Codeps </t>
    </r>
    <r>
      <rPr>
        <sz val="9"/>
        <color indexed="8"/>
        <rFont val="Arial"/>
        <family val="2"/>
      </rPr>
      <t xml:space="preserve">el 27 de julio y 30 de septiembre.
</t>
    </r>
    <r>
      <rPr>
        <b/>
        <sz val="9"/>
        <color indexed="8"/>
        <rFont val="Arial"/>
        <family val="2"/>
      </rPr>
      <t>Mesa departamental de Salud Mental</t>
    </r>
    <r>
      <rPr>
        <sz val="9"/>
        <color indexed="8"/>
        <rFont val="Arial"/>
        <family val="2"/>
      </rPr>
      <t xml:space="preserve"> el 30 de junio y 4 de septiembre.
</t>
    </r>
    <r>
      <rPr>
        <b/>
        <sz val="9"/>
        <color indexed="8"/>
        <rFont val="Arial"/>
        <family val="2"/>
      </rPr>
      <t>Comité de felicidad y Bienestar</t>
    </r>
    <r>
      <rPr>
        <sz val="9"/>
        <color indexed="8"/>
        <rFont val="Arial"/>
        <family val="2"/>
      </rPr>
      <t xml:space="preserve"> el 27 de noviembre.
</t>
    </r>
    <r>
      <rPr>
        <b/>
        <sz val="9"/>
        <color indexed="8"/>
        <rFont val="Arial"/>
        <family val="2"/>
      </rPr>
      <t xml:space="preserve">Submesa de infancia y adolescencia </t>
    </r>
    <r>
      <rPr>
        <sz val="9"/>
        <color indexed="8"/>
        <rFont val="Arial"/>
        <family val="2"/>
      </rPr>
      <t>el 28 de agosto, 18 de septiembre y 2 de diciembre.</t>
    </r>
  </si>
  <si>
    <r>
      <t>Línea Estratégica:</t>
    </r>
    <r>
      <rPr>
        <sz val="9"/>
        <rFont val="Arial"/>
        <family val="2"/>
      </rPr>
      <t xml:space="preserve"> Más Bienestar </t>
    </r>
    <r>
      <rPr>
        <b/>
        <sz val="9"/>
        <rFont val="Arial"/>
        <family val="2"/>
      </rPr>
      <t xml:space="preserve">
Programa: </t>
    </r>
    <r>
      <rPr>
        <sz val="9"/>
        <rFont val="Arial"/>
        <family val="2"/>
      </rPr>
      <t>Toda Una Vida Contigo</t>
    </r>
    <r>
      <rPr>
        <b/>
        <sz val="9"/>
        <rFont val="Arial"/>
        <family val="2"/>
      </rPr>
      <t xml:space="preserve">
Subprograma: </t>
    </r>
    <r>
      <rPr>
        <sz val="9"/>
        <rFont val="Arial"/>
        <family val="2"/>
      </rPr>
      <t xml:space="preserve">Experiencia y Sabiduría </t>
    </r>
    <r>
      <rPr>
        <b/>
        <sz val="9"/>
        <rFont val="Arial"/>
        <family val="2"/>
      </rPr>
      <t xml:space="preserve">
Proyecto 1.</t>
    </r>
    <r>
      <rPr>
        <sz val="9"/>
        <rFont val="Arial"/>
        <family val="2"/>
      </rPr>
      <t xml:space="preserve"> Protección social integral de las personas adultas mayores en centros de la Beneficencia de Cundinamarca
</t>
    </r>
    <r>
      <rPr>
        <b/>
        <sz val="9"/>
        <rFont val="Arial"/>
        <family val="2"/>
      </rPr>
      <t>Proyecto 2.</t>
    </r>
    <r>
      <rPr>
        <sz val="9"/>
        <rFont val="Arial"/>
        <family val="2"/>
      </rPr>
      <t xml:space="preserve"> Atención Integral a Personas Consumidoras de Sustancias Psicoactivas en Programas de la Beneficencia de Cundinamarca</t>
    </r>
    <r>
      <rPr>
        <b/>
        <sz val="9"/>
        <rFont val="Arial"/>
        <family val="2"/>
      </rPr>
      <t xml:space="preserve">
Programa:  </t>
    </r>
    <r>
      <rPr>
        <sz val="9"/>
        <rFont val="Arial"/>
        <family val="2"/>
      </rPr>
      <t>Cundinamarqueses inquebrantables</t>
    </r>
    <r>
      <rPr>
        <b/>
        <sz val="9"/>
        <rFont val="Arial"/>
        <family val="2"/>
      </rPr>
      <t xml:space="preserve">
Subprograma: </t>
    </r>
    <r>
      <rPr>
        <sz val="9"/>
        <rFont val="Arial"/>
        <family val="2"/>
      </rPr>
      <t>Cundinamarca Accesible</t>
    </r>
    <r>
      <rPr>
        <b/>
        <sz val="9"/>
        <rFont val="Arial"/>
        <family val="2"/>
      </rPr>
      <t xml:space="preserve">
Proyecto:</t>
    </r>
    <r>
      <rPr>
        <sz val="9"/>
        <rFont val="Arial"/>
        <family val="2"/>
      </rPr>
      <t xml:space="preserve"> Protección social a las personas con discapacidad mental y cognitiva en centros de la Beneficencia de Cundinamarca</t>
    </r>
  </si>
  <si>
    <r>
      <t xml:space="preserve">OBJETIVO: </t>
    </r>
    <r>
      <rPr>
        <sz val="9"/>
        <rFont val="Arial"/>
        <family val="2"/>
      </rPr>
      <t>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r>
  </si>
  <si>
    <r>
      <t>OBJETIVO:</t>
    </r>
    <r>
      <rPr>
        <sz val="9"/>
        <rFont val="Arial"/>
        <family val="2"/>
      </rPr>
      <t xml:space="preserve"> Planear la adquisición, custodia, registro y entrega de los elementos de consumo y devolutivos en la sede administrativa de la entidad y de los bienes devolutivos de los centros de protección social de la entidad, dando cumplimiento a la normatividad vigente. </t>
    </r>
  </si>
  <si>
    <r>
      <t xml:space="preserve">OBJETIVO: </t>
    </r>
    <r>
      <rPr>
        <sz val="9"/>
        <rFont val="Arial"/>
        <family val="2"/>
      </rPr>
      <t xml:space="preserve">Administrar los recursos físicos que sirven de apoyo la prestación de servicios y el cumplimiento de metas y objetivos institucionales </t>
    </r>
  </si>
  <si>
    <r>
      <t xml:space="preserve">OBJETIVO: </t>
    </r>
    <r>
      <rPr>
        <sz val="9"/>
        <rFont val="Arial"/>
        <family val="2"/>
      </rPr>
      <t>Asegurar la preservación y control de la documentación física que se produzca en la entidad de acuerdo a Tablas de Retención Documental aplicadas en cada dependencia que permita su recibo, entrega, consulta, preservación y disposición final.</t>
    </r>
  </si>
  <si>
    <r>
      <t xml:space="preserve">OBJETIVO: </t>
    </r>
    <r>
      <rPr>
        <sz val="9"/>
        <rFont val="Arial"/>
        <family val="2"/>
      </rPr>
      <t>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r>
  </si>
  <si>
    <r>
      <rPr>
        <b/>
        <sz val="9"/>
        <color indexed="8"/>
        <rFont val="Arial"/>
        <family val="2"/>
      </rPr>
      <t>Dimensión</t>
    </r>
    <r>
      <rPr>
        <sz val="9"/>
        <color indexed="8"/>
        <rFont val="Arial"/>
        <family val="2"/>
      </rPr>
      <t xml:space="preserve"> Información y Comunicación
</t>
    </r>
    <r>
      <rPr>
        <b/>
        <sz val="9"/>
        <color indexed="8"/>
        <rFont val="Arial"/>
        <family val="2"/>
      </rPr>
      <t>Política:</t>
    </r>
    <r>
      <rPr>
        <sz val="9"/>
        <color indexed="8"/>
        <rFont val="Arial"/>
        <family val="2"/>
      </rPr>
      <t xml:space="preserve"> Transparencia, acceso a la información pública y lucha contra la corrupción</t>
    </r>
  </si>
  <si>
    <r>
      <t>OBJETIVO:</t>
    </r>
    <r>
      <rPr>
        <sz val="9"/>
        <rFont val="Arial"/>
        <family val="2"/>
      </rPr>
      <t xml:space="preserve"> Legalizar el proceso de contratación que requiera la Beneficencia de Cundinamarca, ejerciendo control y seguimiento.</t>
    </r>
  </si>
  <si>
    <t>Realizar la actualización permanente de la cartera de la Entidad con el fin de llevar el adecuado control sobre los valores que se adeudan a la entidad por este concepto</t>
  </si>
  <si>
    <t xml:space="preserve">Profesional Universitario y Técnico Administrativo de la subgerencia </t>
  </si>
  <si>
    <r>
      <t xml:space="preserve">A 31 de diciembre de </t>
    </r>
    <r>
      <rPr>
        <b/>
        <sz val="9"/>
        <color indexed="8"/>
        <rFont val="Arial"/>
        <family val="2"/>
      </rPr>
      <t>2020</t>
    </r>
    <r>
      <rPr>
        <sz val="9"/>
        <color indexed="8"/>
        <rFont val="Arial"/>
        <family val="2"/>
      </rPr>
      <t xml:space="preserve"> ingresaron </t>
    </r>
    <r>
      <rPr>
        <b/>
        <sz val="9"/>
        <color indexed="8"/>
        <rFont val="Arial"/>
        <family val="2"/>
      </rPr>
      <t>$5.092.314.070</t>
    </r>
    <r>
      <rPr>
        <sz val="9"/>
        <color indexed="8"/>
        <rFont val="Arial"/>
        <family val="2"/>
      </rPr>
      <t xml:space="preserve"> de $3.057.439.399 programado, por cuotas de corresponsabilidad de las alcaldías municipales. Por venta de servicios de protección social a Bogotá ingresaron </t>
    </r>
    <r>
      <rPr>
        <b/>
        <sz val="9"/>
        <color indexed="8"/>
        <rFont val="Arial"/>
        <family val="2"/>
      </rPr>
      <t xml:space="preserve">$21.214.182.402 </t>
    </r>
    <r>
      <rPr>
        <sz val="9"/>
        <color indexed="8"/>
        <rFont val="Arial"/>
        <family val="2"/>
      </rPr>
      <t xml:space="preserve"> de </t>
    </r>
    <r>
      <rPr>
        <b/>
        <sz val="9"/>
        <color indexed="8"/>
        <rFont val="Arial"/>
        <family val="2"/>
      </rPr>
      <t>$</t>
    </r>
    <r>
      <rPr>
        <b/>
        <sz val="9"/>
        <rFont val="Arial"/>
        <family val="2"/>
      </rPr>
      <t xml:space="preserve">21.123.407.405 </t>
    </r>
    <r>
      <rPr>
        <sz val="9"/>
        <color indexed="8"/>
        <rFont val="Arial"/>
        <family val="2"/>
      </rPr>
      <t xml:space="preserve">programado.  Superando el 100% de lo programado </t>
    </r>
  </si>
  <si>
    <t>A través de contratos interadministrativos con las alcaldías de Cundinamarca se atendieron 525 personas en los programas de protección integral de la Beneficencia y a través del Convenio Nº 03 de 2020 con Bogotá se atendieron 450 personas con discapacidad mental (programa vejez) y con el Convenio Nº 04 de 2020 se atendieron 415 personas con discapacidad mental.
El 68% de personas atendidas están por convenio y con respecto a la meta del 70% para la vigencia, equivale al 96%</t>
  </si>
  <si>
    <t xml:space="preserve">A 31 de diciembre de 2020 se comprometieron y ejecutaron $14.149.079.753 de $17.063.076.963 programados, equivalentes a 83%. 
Se logró la transferencia de $5.439.562.282 del Departamento para inversión en este proyecto </t>
  </si>
  <si>
    <t xml:space="preserve">A 31 de diciembre de 2020 se comprometieron y ejecutaron $33.507.095.889 de $36.454.307.334 programados, equivalentes a 92%. 
Se logró la transferencia de $6.021.110.677 del Departamento para inversión en este proyecto </t>
  </si>
  <si>
    <t xml:space="preserve">Durante la vigencia 2020 se ejecutaron $10.042.039.706 de $13.711.544.562 programados, equivalentes al 73% de la suma programada para la vigencia, con una reducción del 7% con respecto a la vigencia anterior. Estos gastos de funcionamiento son necesarios para garantizar el desempeño institucional. </t>
  </si>
  <si>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</si>
  <si>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1. Definir la política de clasificación y reserva de información y expedir el acto administrativo que determina la información reservada y clasificada de la entidad
2. Formular, divulgar el Plan de Prevención del Daño Antijurídico, capacitar a todos los funcionarios y contratistas en la Prevención del Daño Antijurídico.
3. Realizar el seguimiento y medición de los indicadores del Plan de Prevención del Daño Antijurídico.
4. Definir los lineamientos y directrices de conflicto de intereses
y las demás actividades que se deriven del FURAG para 2020</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</si>
  <si>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</si>
  <si>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En el portal web de la entidad http://www.beneficenciacundinamarca.gov.co/Home/documentacion están publicadas las guías de atención a las personas adultas mayores y a las personas con discapacidad mental, las cuales incluyen tarifas vigencia 2020, según categoría de los municipios, perfil de las personas que se atienden en cada programa y requisitos para el ingreso a los mismos.
Se publicó en el portal web la carta de trato digno al usuario indicando sus derechos y deberes de los usuarios y familias y los medios para garantizarlos.
En la Auditoría Interna al Sistema Integrado de Gestión no tiene acciones de mejora por resolver.</t>
  </si>
  <si>
    <t>En la Auditoría Interna al Sistema Integrado de Gestión no tiene acciones de mejora por resolver.</t>
  </si>
  <si>
    <t>La Secretaría General reportó la expedición de 445 certificaciones en el cetil y recibidas 445 durante la vigencia</t>
  </si>
  <si>
    <r>
      <t xml:space="preserve">Desde el archivo central de la entidad se ha aportado a la política de gestión del conocimiento, a través de cooperación con la Universidad Nacional de Colombia y la firma Arquitectura Desarrollo y Proyecto, quienes consultaron planos e información del archivo histórico de la entidad para la publicación de un libro sobre la vida del arquitecto PABLO DE LA CRUZ y que contiene un capítulo sobre el Hospital San Juan de Dios en la Hortúa, el cual cumple 100 años entre 2020 y 2021, el manicomio de Mujeres y el Complejo de Sibaté, como una forma de exaltar la labor de la Beneficencia de Cundinamarca, entidad que construyó los equipamientos que necesitaban Bogotá y el Departamento (entre 1850 y 1970 aproximadamente), luego de la epidemia de gripe española de 1918.
En el marco de este convenio aportarán en la organización y expedición de un FUID de la Planoteca del Archivo Central.
Existe la posibilidad de la creación del Museo Psiquiátrico dada la importancia de la gestión de la Beneficencia en la atención de las personas más vulneradas del Departamento y la Nación  desde la creación por Ley del 15 de agosto de 1869.
Se publicaron las tablas de retención documental que se encuentran aprobadas por el Consejo Departamental de Archivo es de anotar que se encuentran para convalidar las tablas de retención documental.
Se realizó la auditoría interna al sistema integrado de gestión.
</t>
    </r>
    <r>
      <rPr>
        <sz val="9"/>
        <color indexed="8"/>
        <rFont val="Arial"/>
        <family val="2"/>
      </rPr>
      <t>En la auditoría interna al Sistema Integrado de Gestión, se halló una no conformidad y se establecieron cinco  acciones para su cierre.  A 18 de enero de 2021,  se han ejecutado dos acciones por parte de los líderes del proceso, quedando tres pendientes de cumplimiento</t>
    </r>
  </si>
  <si>
    <t>En la auditoría interna al Sistema Integrado de Gestión, se halló una no conformidad y se establecieron cinco  acciones para su cierre.  A 18 de enero de 2021,  se han ejecutado cuatro acciones por parte de la líder del proceso, quedando una pendiente de cumplimiento</t>
  </si>
  <si>
    <t xml:space="preserve">Se verificaron 2 inventarios de centros de protección (Centro San José en Chipaque y Centro de Bienestar del Adulto Mayor en Villeta) por cambio de operador, en los cuales se realizó levantamiento de inventario físico completo de los bienes muebles devolutivos.
Igualmente se desarrolló esta actividad con el inventario de elementos asignados a los funcionarios del área administrativa.
Se finalizó con el levantamiento del inventario físico en los Centros de la Beneficencia: La Colonia en Pacho, Julio Manrique e instituto Campestre en Sibaté y en el Hotel Palmeto en Girardot. </t>
  </si>
  <si>
    <t>Se actualizó el procedimiento de Administración de Inventarios  Pr-5100-04.02, adicionando acciones para el cierre de no conformidades.
Se actualizó la caracterización del proceso.
Se creó un formato para el levantamiento físico del inventario FT-5100-04-02.09
Se actualizó el formato para la verificación de inventarios CÓDIGO: FT-5100-04.02.01, los cuales ya se encuentran estandarizados y publicados en la ruta de consulta interna. Todo lo anterior con el apoyo de la Oficina Asesora de Planeación
Participación en la auditoría interna al Sistema Integrado de Gestión y liderada por la Oficina de Control Interno. 
En la auditoría interna al Sistema Integrado de Gestión, se identificaron dos no conformidades y se establecieron siete acciones para el cierre de estos hallazgos, sin embargo a 18 de enero de 2021, no se han ejecutado estas acciones por parte de los líderes del proceso.</t>
  </si>
  <si>
    <t>En el CFE José Joaquín Vargas se termina el año 2020 con el 54% de personas con situación normal nutricional que corresponde a 329 personas de un total 610 
En el CME La Colonia se termina el año 2020 con el 63% de personas con situación normal nutricional que corresponden a 352 de un total 557.
En el Instituto San José en Chipaque se termina el año 2020 con el 61.3%de personas con situación normal nutricional que corresponde a 54 personas de un total de 88
Lo anterior arroja un resultado total de 59.4% de personas con discapacidad mental y/o cognitiva con situación normal nutricional
Las personas con discapacidad mental atendida presenta problemas que afectan su estado nutricional, como baja ingesta, dependencia para comer, enfermedades somáticas de base, la polimedicación psiquiátrica y somática, problemas de masticación, etc, razón por la cual se fija una meta anual del 60%</t>
  </si>
  <si>
    <t xml:space="preserve">Durante la vigencia 2020, se recaudaron $49.016.127.891 de $67.441.445.080 programados y corresponde al 73%, reflejando una disminución en el recaudo, ocasionada en gran parte por la  calamidad pública generada por la pandemia del covid 19, ya que el presupuesto de la entidad tiene rublos que se afectaron de manera importante como arrendamientos y venta de activos (inmuebles) </t>
  </si>
  <si>
    <t xml:space="preserve">La Beneficencia de Cundinamarca cumplió con 88% de las actividades programadas en su Plan de Acción vigencia 2020, en los 14 procesos. </t>
  </si>
  <si>
    <t>144 contratos interadministrativos suscritos con 92 alcaldías del Departamento, para la protección de personas que ya están siendo atendidas por la entidad en sus 8 centros de protección, superando en 65% a los suscritos en la vigencia anterior (87 contratos). estas alcaldías son: Albán, Anapoima, Apulo, Arbeláez, Bituima, Cabrera, Cachipay, Cajicá, Cáqueza, Chaguaní, Chía, Choachí, Chocontá, Cogua, Cota, Cucunubá, El Peñón, El Rosal, Facatativá. Fómeque, Fosca, Funza, Fusagasugá, Gachalá, Gachancipá, Guachetá, Guasca, Guatavita, Guayabetal, Gutiérrez, Jerusalén, La Calera, La Mesa, La Vega, Macheta, Madrid, Manta, Nemocón, Nocaima, Pandi, Paratebueno, Pasca, Pulí, Quebradanegra, Quetame, Quipile, Ricaurte, San Antonio del Tequendama, San Bernardo, San Cayetano, San Juan de Ríoseco, Sasaima, Sibaté, Silvania, Simijaca, Sopo, Subachoque, Supatá, Sutatausa, Tabio, Tausa, Tena, Tenjo, Tibacuy, Tibirita, Tocaima, Ubaque, Ubaté, Une, Utica, Vergara, Vianí, Villagómez, Villapinzón, Villeta, Viotá, Yacopí, Zipacón, Zipaquirá
Se suscribieron 4 contratos en 2020 con la Secretaría de Integración Social de Bogotá, por un valor de $23.142.093.934, a través de los cuales vende servicios de protección a personas procedentes de Bogotá.</t>
  </si>
  <si>
    <t>Durante la vigencia 2020 se realizaron 613 actividades de orientación y asesoría de manera presencial, telefónica y por correo electrónico, en respuesta a las solicitudes de cupos para personas con discapacidad mental y personas mayores, en servicios que no son competencia de la Beneficencia, se  orienta acerca de las redes de apoyo.</t>
  </si>
  <si>
    <t>Durante la vigencia se recibieron 94 solicitudes de ingreso a los programas de protección integral (58 de adulto mayor y 36 de discapacidad mental), las cuales se revisaron en su totalidad y se mantuvo comunicación con los solicitantes.  Se realizaron 37 visitas domiciliarias y pasaron a comité de ingresos 26 solicitudes de adulto mayor y 21 de discapacidad mental. En razón al aislamiento obligatorio, como medida de prevención del covid 19, la entidad suspendió temporalmente los ingresos de usuarios a los programas, desde finales de marzo hasta el 31 de agosto, mediante circular 074, a través de la Circular 121 de 2020 de la Secretaría de Salud se restringió el ingreso a los centros de protección y el memorando Nº 20204000003783 suspendió temporalmente las comisiones a todos los funcionarios de la  Beneficencia.  Sin embargo, durante todo el año se mantuvo la comunicación virtual y telefónica con los interesados</t>
  </si>
  <si>
    <r>
      <rPr>
        <b/>
        <sz val="9"/>
        <rFont val="Arial"/>
        <family val="2"/>
      </rPr>
      <t xml:space="preserve">Dimensión </t>
    </r>
    <r>
      <rPr>
        <sz val="9"/>
        <rFont val="Arial"/>
        <family val="2"/>
      </rPr>
      <t>Talento Humano</t>
    </r>
    <r>
      <rPr>
        <b/>
        <sz val="9"/>
        <rFont val="Arial"/>
        <family val="2"/>
      </rPr>
      <t xml:space="preserve">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</si>
  <si>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t>Durante el I Semestre de 2020 se elaboraron los estudios previos, estudios de mercado y se realizó apertura de proceso en el Secop II culminando con la Aceptación de Oferta 027 de 2020,  por valor de $7`608.860.  Las licencias se encuentran actualizadas hasta el 11/06/2021.</t>
  </si>
  <si>
    <t>Durante el I Semestre de 2020 se elaboraron los estudios de mercado para determinar el valor de 6 computadores portátiles y se encontró que el Secop II no permitía  diligenciar el proceso, ya que por el COVID-19 estaban cerradas las importaciones y el valor de la TRM estaba muy alta.</t>
  </si>
  <si>
    <t>Durante el I Semestre de 2020 se elaboraron los estudios previos, estudios de mercado y en comité de contratación aprobaron conciliar el proceso de selección.  Se tiene disponibilidad presupuestal Nº 205 de fecha 30 de junio de 2020.
Durante el II Semestre de 2020, se adelantó el Secop II, el proceso de selección de Mínima Cuantía #2, que culminó con  la Aceptación de Oferta # 047 de 24-09-2020 por valor de  $12.705.297</t>
  </si>
  <si>
    <t>El link de Transparencia y Acceso a la Información a través del dominio www.beneficenciacundinamarca.gov.co, se mantiene actualizado con la información que se recibe de las diferentes dependencias.
Durante el II Semestre de 2020 se rindió cuenta ante la Procuraduría General de la Nación en lo referente al Indice de Transparencia y Acceso a la información (ITA), cuya auditoría concluyó con el 96 sobre 100 puntos.</t>
  </si>
  <si>
    <t>CBA Belmira:82% (63/77); CBA San José en Facatativá 53% (35/66); CBA San Pedro Claver 54% (89/165); CBA en Villeta 78% (45/58) y CBA en Arbelaez 70% (154/219)
Los factores de riesgo que se observan en la epidemiología de la delgadez de la persona mayor en entorno institucional, son debidas a las características de la población atendida en los centros de larga estancia con un relativo buen estado de salud y niveles variables de discapacidad y frecuentes problemas intercurrentes. como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el 68%, equivalente al 96% de la meta proyectada</t>
  </si>
  <si>
    <t xml:space="preserve">Con corte al mes de diciembre se continúa con la actualización y escaneo de los contratos de arrendamiento, escrituras, certificados de tradición y libertad, recibos de impuestos prediales, y la actualización de la información en el sistema de información de la Oficina. </t>
  </si>
  <si>
    <t>(Número de fallos judiciales a favor / Número total de fallos judiciales) x 100</t>
  </si>
  <si>
    <t>Fallos definitivos durante la vigencia 55 a favor y 6 en contra</t>
  </si>
  <si>
    <r>
      <t xml:space="preserve">Cumplir con las actividades del plan de Acción del MIPG </t>
    </r>
    <r>
      <rPr>
        <b/>
        <sz val="9"/>
        <rFont val="Arial"/>
        <family val="2"/>
      </rPr>
      <t xml:space="preserve">POLITICA TALENTO HUMANO: </t>
    </r>
    <r>
      <rPr>
        <sz val="9"/>
        <rFont val="Arial"/>
        <family val="2"/>
      </rPr>
      <t xml:space="preserve">
- Revisión y ajustes del manual de funciones, acordes con la Ley 1083 de 2015 y Decreto 815 de 2018
- Elaborar la caracterización de la planta de personal completa teniendo como insumo el formato de la Hoja de vida del DAFP
- Análisis de resultados de la aplicación del instrumento de medición del clima laboral, identificación y ejecución de actividades para mejorarlo y análisis del riesgo psicosocial en la entidad.
- Estandarizar, publicar y utilizar todas las herramientas diseñadas en el marco de la implementación del Sistema de Seguridad y Salud en el Trabajo.
- Elaborar el Plan Anual y procedimiento de seguridad y salud en el trabajo de acuerdo a la normatividad.
- Elección de los mejores servidores públicos inscritos en carrera administrativa vigencia 2019.
- Incorporar al plan institucional de bienestar capacitación e incentivos el tema de desvinculación asistida por todas las causas.</t>
    </r>
  </si>
  <si>
    <t>Elaborar el Diagnóstico de capacidades y entornos, considerando los objetivos institucionales, talento humano, procesos y procedimientos, estructura organizacional, cadena de servicio, recursos disponibles, cultura organizacional, capacidad tecnológica de la información y las comunicaciones, identificar el conocimiento tácito y explícito de la entidad,  conocimiento de los servidores públicos (formación, capacitación y experiencia), herramientas para la difusión del conocimiento y la generación de proyectos articulados. 
- Actualización documental, informes de gestión, cierre de acciones, auditorías internas y externas, etc.</t>
  </si>
  <si>
    <t xml:space="preserve">(Número de Actividades ejecutadas)  / Número de Actividades programadas 9) x 100 </t>
  </si>
  <si>
    <t>Está en proceso la actualización al manual de funciones.
Está caracterizada la planta de empleos de la entidad
Se tiene actualizado el Diagnóstico de capacidades y entornos y se encuentra caracterizada la planta de empleos.  Las demás actividades siguen pendientes de ejecución por parte de la Secretaría General - Gestión Talento Humano.
En la auditoría interna al Sistema Integrado de Gestión, se hallaron seis no conformidades, para lo cual se establecieron 22 acciones, de las cuales se han ejecutado 2 por parte de la Oficina Asesora de Planeación, quedando 20 acciones sin ejecutar</t>
  </si>
  <si>
    <t>Enviar a la Secretaría General el listado de los contratos emitidos y que deban publicarse en el portal web de la entidad en cumplimiento de la normatividad vigente.</t>
  </si>
  <si>
    <t>Se entregaron  bonos para mercado y un KIT recreacional y de bioseguridad para todos los funcionarios de la entidad.  También se aprobó un incentivo educativo a una funcionaria inscrita en carrera administrativa.</t>
  </si>
  <si>
    <t>Se realizó capacitación virtual en excel intermedio con el SENA y se convocó a todos los funcionarios para que se inscribieran y participaran en los cursos virtuales de la ESAP, DAFP y ARL Positiva.  Está pendiente capacitar a todos los servidores públicos en lenguaje claro, negociación colectiva de empleados públicos, anticorrupción y buen gobierno, pedagogía de la memoria desde las víctimas, violencia de género.</t>
  </si>
  <si>
    <t>Se cumplió con la totalidad de requerimientos de vehículos y de conductores, en actividades de supervisión a los servicios en centros de protección, en entrega de elementos de protección a los centros de protección de la entidad y a los funcionarios de la entidad.  Se cumplió con la programación teniendo en cuentas las circunstancias todas las medidas de bioseguridad exigidas en este aspecto. Las restricciones de movilidad establecidas por el gobierno nacional y departamental como medida de prevención del covid 19</t>
  </si>
  <si>
    <r>
      <t xml:space="preserve">Con corte al mes de diciembre y de acuerdo con el informe de gestión de inmuebles, se consideran 360 inmuebles administrados, de los cuales se encuentran 265 arrendados en 153 contratos de arrendamiento, 83 inmuebles desocupados
</t>
    </r>
    <r>
      <rPr>
        <b/>
        <sz val="9"/>
        <color indexed="8"/>
        <rFont val="Arial"/>
        <family val="2"/>
      </rPr>
      <t>NOTA</t>
    </r>
    <r>
      <rPr>
        <sz val="9"/>
        <color indexed="8"/>
        <rFont val="Arial"/>
        <family val="2"/>
      </rPr>
      <t xml:space="preserve">: Se tienen 10 inmuebles en convenio y 2 usados por la Beneficencia.  </t>
    </r>
  </si>
  <si>
    <t>PROCESO GESTIÓN ADMINISTRACIÓN DE BIENES INMUEBLES</t>
  </si>
  <si>
    <t>Se realizaron 22 actualizaciones hasta el 1 de diciembre de 2020, debido a modificaciones en el inicio de ejecución, valor y objetos de contratos</t>
  </si>
  <si>
    <t>Se realizaron todos los procesos de contratación solicitados por cada una de las dependencias, de conformidad con el Plan Anual de Adquisiciones 2020 y normatividad vigente</t>
  </si>
  <si>
    <t>Se realizaron varias reuniones, con el fin de crear alianzas estratégicas y conocer modelos de atención. El 22 de enero de 2020 la Beneficencia realizó una Mesa Sectorial, con asistencia del Gerente, jefes y profesionales de la entidad, Secretarías de Gobierno, Salud, Desarrollo e Inclusión Social, para socializar la intención de la Beneficencia de formular en el nuevo Plan Departamental de Desarrollo "Cundinamarca Región que Progresa", una meta de atención a personas con problemas de consumo de sustancias psicoactivas. En junio se realizó una reunión virtual de apoyo con la Secretaría de salud y para estructurar el programa, visita a modelo de atención en Soacha, se adelantó revisión documental de diferentes modelos de  atención</t>
  </si>
  <si>
    <t>Se terminó el año 2020 con 497 procesos, a los cuales se les realizó seguimiento permanente por parte del Técnico de la Oficina de manera virtual en los diferentes Juzgados, Tribunales y Cortes, informando debidamente a los Abogados  que representan a la entidad.</t>
  </si>
  <si>
    <t>A 31 de diciembre de 2020 se trabajó en la revisión y construcción de la política y plan de acción de prevención del daño antijurídico (actividad Plan de Acción del MIPG)
En la Auditoría Interna al Sistema Integrado de Gestión no tiene acciones de mejora por resolver.</t>
  </si>
  <si>
    <t>A diciembre de 2020 la EIC recaudó por concepto de arrendamientos la suma de $4.473.758.691 y la Beneficencia recaudó la suma de $70.291.000, para un total de $5.011.388.858 de los $4.886.344.803 proyectados durante la vigencia 2020. La ejecución activa (Subgerencia Financiera) reporta $4.976.488.562 de ingresos por concepto de arrendamientos, superando el recaudo de arrendamientos en 3% con respecto a lo programado para la vigencia.</t>
  </si>
  <si>
    <t>La Oficina de Gestión Integral de Bienes Inmuebles identificó con corte a diciembre de 2020 una cartera por valor de $202.089.572 de la vigencia 2019 y de la vigencia 2020 una cartera de $1.223.331.156.  Sin embargo, la ejecución presupuestal activa (ingresos) no refleja ingresos por cartera</t>
  </si>
  <si>
    <t>Con corte al mes de diciembre de 2020, se realizó el seguimiento a los once (11) proyectos fiduciarios, los cuales se encuentran en estado de liquidación, liquidados y en ejecución.</t>
  </si>
  <si>
    <t>Se publicaron en el portal web de la entidad 4 informes trimestrales de procesos activos en los que está vinculada la entidad.</t>
  </si>
  <si>
    <t>Con corte a diciembre de 2020, Se realizaron visitas técnicas a los Centros de protección ubicados en los Municipios de Arbelaez, Villeta, Fusagasugá, Chipaque y Sibaté. Con el fin de verificar el estado de planta física y diagnóstico general, igualmente a los centros Instituto de Promoción Social en Fusagasugá y la Colonia Alberto Nieto Cano en Pacho que estuvieron en comodato con el ICBF.
Se elaboraron informes para control de gastos por realización bajo los Convenios de Asociación.
Se han revisado los planes de mantenimiento enviados por Los centros de protección
Se trabajan presupuestos de obra para la bodega Montevideo, Parques del Muña y Edifico El Ciprés junto con la Empresa Inmobiliaria de Cundinamarca.
Visitas a los predios en estado de abandono como son el Instituto Campestre en Sibaté, Finca La Diosa en Melgar y Escuela Santiago Samper Brush en Boquerón para diagnóstico general.</t>
  </si>
  <si>
    <t>No se aplicaron a los funcionarios encuestas de satisfacción de las actividades de bienestar</t>
  </si>
  <si>
    <t>No se aplicaron a los funcionarios encuestas de satisfacción de las capacitaciones recibidas</t>
  </si>
  <si>
    <t>Se revisaron y evaluaron los informes de gestión de administración de inmuebles entregados por la Empresa Inmobiliaria correspondientes a los períodos de enero a diciembre del 2020</t>
  </si>
  <si>
    <t>No se ha formulado el plan de acción ni procedimiento, para que la entidad avance en la política de gestión del conocimiento</t>
  </si>
  <si>
    <t xml:space="preserve">Informe elaborado con respecto a la contratación de la vigencia 2020 y se encuentra publicado en la ruta de consulta interna de la entidad. </t>
  </si>
  <si>
    <t>Se publicaron y/o reportado todos los informes en la Plataforma SIA OBSERVA, así mismo se publicaron en secop II todos los informes y documentos elaborados por los supervisores de los contratos.</t>
  </si>
  <si>
    <t>Publicar en el portal web de la entidad las tablas de retención documental actualizadas
Formular y desarrollar la política de gestión ambiental armonizada al sistema de gestión documental</t>
  </si>
  <si>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</si>
  <si>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t>Activar el grupo Gestor de la política de Integridad de la entidad, determinar y ejecutar sus funciones y responsabilidades
Aplicar encuestas a todos los funcionarios para identificación de  observaciones y mejoras al código de Integridad
Análisis de buenas prácticas una vez implementado el código de integridad
Actualizar el Código de Integridad considerando los aportes hechos por los servidores públicos</t>
  </si>
  <si>
    <t>Revisión y ajustes del manual de funciones, acordes con la Ley 1083 de 2015 y Decreto 815 de 2018
Análisis de resultados de la aplicación del instrumento de medición del clima laboral, identificación y ejecución de actividades para mejorarlo y análisis del riesgo psicosocial en la entidad.
Elaborar el Plan Anual de Seguridad y Salud en el Trabajo de acuerdo a la normatividad, enviarlo a la Oficina de Planeación para estandarizar y publicar
Elaborar el procedimiento de Seguridad y Salud en el Trabajo de acuerdo a la normatividad, enviarlo a la Oficina de Planeación para estandarizar y publicar
Estandarizar, publicar y utilizar todas las herramientas diseñadas en el marco de la implementación del Sistema de Seguridad y Salud en el Trabajo.
Elección de los mejores servidores públicos inscritos en carrera administrativa vigencia 2019 y 2020.
Incorporar al plan institucional de bienestar capacitación e incentivos el tema de desvinculación asistida por todas las causas.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</si>
</sst>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s>
  <fonts count="72">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9"/>
      <color indexed="10"/>
      <name val="Arial"/>
      <family val="2"/>
    </font>
    <font>
      <b/>
      <sz val="9"/>
      <color indexed="63"/>
      <name val="Arial"/>
      <family val="2"/>
    </font>
    <font>
      <sz val="9"/>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9"/>
      <color rgb="FF000000"/>
      <name val="Arial"/>
      <family val="2"/>
    </font>
    <font>
      <sz val="11"/>
      <color theme="1"/>
      <name val="Arial"/>
      <family val="2"/>
    </font>
    <font>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bottom/>
    </border>
    <border>
      <left style="thin"/>
      <right>
        <color indexed="63"/>
      </right>
      <top style="thin"/>
      <bottom>
        <color indexed="63"/>
      </bottom>
    </border>
    <border>
      <left/>
      <right/>
      <top style="thin"/>
      <bottom style="thin"/>
    </border>
    <border>
      <left/>
      <right style="thin"/>
      <top style="thin"/>
      <bottom style="thin"/>
    </border>
    <border>
      <left/>
      <right/>
      <top style="thin"/>
      <bottom/>
    </border>
    <border>
      <left>
        <color indexed="63"/>
      </left>
      <right style="thin"/>
      <top>
        <color indexed="63"/>
      </top>
      <bottom>
        <color indexed="63"/>
      </bottom>
    </border>
    <border>
      <left style="thin"/>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7" fillId="0" borderId="0">
      <alignment/>
      <protection/>
    </xf>
    <xf numFmtId="0" fontId="0" fillId="0" borderId="0">
      <alignment/>
      <protection/>
    </xf>
    <xf numFmtId="0" fontId="55" fillId="0" borderId="0">
      <alignment/>
      <protection/>
    </xf>
    <xf numFmtId="0" fontId="55"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49" fillId="0" borderId="8" applyNumberFormat="0" applyFill="0" applyAlignment="0" applyProtection="0"/>
    <xf numFmtId="0" fontId="62" fillId="0" borderId="9" applyNumberFormat="0" applyFill="0" applyAlignment="0" applyProtection="0"/>
  </cellStyleXfs>
  <cellXfs count="423">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59"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5" fillId="34" borderId="0" xfId="0" applyFont="1" applyFill="1" applyAlignment="1">
      <alignment horizontal="center"/>
    </xf>
    <xf numFmtId="1" fontId="6" fillId="34" borderId="0" xfId="0" applyNumberFormat="1" applyFont="1" applyFill="1" applyAlignment="1">
      <alignment horizontal="center"/>
    </xf>
    <xf numFmtId="0" fontId="6" fillId="0" borderId="10" xfId="0" applyFont="1" applyFill="1" applyBorder="1" applyAlignment="1">
      <alignment horizontal="justify"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9" fontId="6" fillId="34" borderId="10" xfId="59" applyFont="1" applyFill="1" applyBorder="1" applyAlignment="1">
      <alignment horizontal="center" vertical="center" wrapText="1"/>
    </xf>
    <xf numFmtId="0" fontId="6" fillId="34" borderId="0" xfId="0" applyFont="1" applyFill="1" applyAlignment="1">
      <alignment vertical="center" wrapText="1"/>
    </xf>
    <xf numFmtId="0" fontId="6" fillId="34" borderId="10" xfId="0" applyFont="1" applyFill="1" applyBorder="1" applyAlignment="1">
      <alignment horizontal="justify" vertical="center"/>
    </xf>
    <xf numFmtId="0" fontId="6" fillId="34" borderId="0" xfId="0" applyFont="1" applyFill="1" applyAlignment="1">
      <alignment horizontal="center" vertical="center"/>
    </xf>
    <xf numFmtId="0" fontId="6" fillId="34" borderId="10" xfId="0" applyFont="1" applyFill="1" applyBorder="1" applyAlignment="1">
      <alignment vertical="center" wrapText="1"/>
    </xf>
    <xf numFmtId="0" fontId="64" fillId="34" borderId="10" xfId="0" applyFont="1" applyFill="1" applyBorder="1" applyAlignment="1">
      <alignment horizontal="justify" vertical="center" wrapText="1"/>
    </xf>
    <xf numFmtId="9" fontId="6" fillId="34" borderId="10" xfId="59" applyFont="1" applyFill="1" applyBorder="1" applyAlignment="1">
      <alignment horizontal="center" vertical="center"/>
    </xf>
    <xf numFmtId="0" fontId="6" fillId="34" borderId="11" xfId="0" applyFont="1" applyFill="1" applyBorder="1" applyAlignment="1">
      <alignment vertical="center" wrapText="1"/>
    </xf>
    <xf numFmtId="0" fontId="5" fillId="34" borderId="0" xfId="0" applyFont="1" applyFill="1" applyAlignment="1">
      <alignment horizontal="justify" vertical="center" wrapText="1"/>
    </xf>
    <xf numFmtId="9" fontId="6" fillId="34" borderId="0" xfId="59" applyFont="1" applyFill="1" applyAlignment="1">
      <alignment horizontal="center"/>
    </xf>
    <xf numFmtId="182" fontId="6" fillId="34" borderId="0" xfId="52" applyFont="1" applyFill="1" applyAlignment="1">
      <alignment/>
    </xf>
    <xf numFmtId="9" fontId="6" fillId="34" borderId="0" xfId="59" applyFont="1" applyFill="1" applyAlignment="1">
      <alignment/>
    </xf>
    <xf numFmtId="0" fontId="5"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1"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2" xfId="0" applyFont="1" applyFill="1" applyBorder="1" applyAlignment="1">
      <alignment horizontal="justify" vertical="center" wrapText="1"/>
    </xf>
    <xf numFmtId="0" fontId="6" fillId="34" borderId="10" xfId="0" applyFont="1" applyFill="1" applyBorder="1" applyAlignment="1">
      <alignment horizontal="center"/>
    </xf>
    <xf numFmtId="9" fontId="6" fillId="34" borderId="13" xfId="0" applyNumberFormat="1" applyFont="1" applyFill="1" applyBorder="1" applyAlignment="1">
      <alignment horizontal="center" vertical="center" wrapText="1"/>
    </xf>
    <xf numFmtId="9" fontId="68" fillId="34" borderId="14" xfId="57" applyNumberFormat="1" applyFont="1" applyFill="1" applyBorder="1" applyAlignment="1">
      <alignment horizontal="center" vertical="center" shrinkToFit="1"/>
      <protection/>
    </xf>
    <xf numFmtId="9" fontId="63" fillId="34" borderId="10" xfId="56" applyNumberFormat="1" applyFont="1" applyFill="1" applyBorder="1" applyAlignment="1">
      <alignment horizontal="justify" vertical="center" wrapText="1"/>
      <protection/>
    </xf>
    <xf numFmtId="9" fontId="68" fillId="34" borderId="15" xfId="57" applyNumberFormat="1" applyFont="1" applyFill="1" applyBorder="1" applyAlignment="1">
      <alignment horizontal="center" vertical="center" shrinkToFit="1"/>
      <protection/>
    </xf>
    <xf numFmtId="9" fontId="63" fillId="34" borderId="10" xfId="57" applyNumberFormat="1" applyFont="1" applyFill="1" applyBorder="1" applyAlignment="1">
      <alignment horizontal="justify" vertical="center" wrapText="1"/>
      <protection/>
    </xf>
    <xf numFmtId="9" fontId="6" fillId="34" borderId="10" xfId="57" applyNumberFormat="1" applyFont="1" applyFill="1" applyBorder="1" applyAlignment="1">
      <alignment horizontal="justify" vertical="center" wrapText="1"/>
      <protection/>
    </xf>
    <xf numFmtId="0" fontId="6" fillId="34" borderId="16" xfId="0" applyFont="1" applyFill="1" applyBorder="1" applyAlignment="1">
      <alignment vertical="center" wrapText="1"/>
    </xf>
    <xf numFmtId="0" fontId="6" fillId="34" borderId="12" xfId="0" applyFont="1" applyFill="1" applyBorder="1" applyAlignment="1">
      <alignment vertical="center" wrapText="1"/>
    </xf>
    <xf numFmtId="0" fontId="6" fillId="34" borderId="17" xfId="0" applyFont="1" applyFill="1" applyBorder="1" applyAlignment="1">
      <alignment horizontal="justify" vertical="center" wrapText="1"/>
    </xf>
    <xf numFmtId="1"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vertical="center"/>
    </xf>
    <xf numFmtId="0" fontId="6" fillId="34" borderId="16" xfId="0" applyFont="1" applyFill="1" applyBorder="1" applyAlignment="1">
      <alignment vertical="center"/>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center" vertical="center"/>
    </xf>
    <xf numFmtId="9" fontId="63" fillId="34" borderId="10" xfId="59" applyFont="1" applyFill="1" applyBorder="1" applyAlignment="1">
      <alignment horizontal="center" vertical="center"/>
    </xf>
    <xf numFmtId="3" fontId="6" fillId="34" borderId="0" xfId="0" applyNumberFormat="1" applyFont="1" applyFill="1" applyAlignment="1">
      <alignment/>
    </xf>
    <xf numFmtId="3" fontId="63" fillId="34" borderId="10" xfId="0" applyNumberFormat="1" applyFont="1" applyFill="1" applyBorder="1" applyAlignment="1">
      <alignment horizontal="center" vertical="center" wrapText="1"/>
    </xf>
    <xf numFmtId="182" fontId="63" fillId="34" borderId="15" xfId="52" applyFont="1" applyFill="1" applyBorder="1" applyAlignment="1">
      <alignment horizontal="center" vertical="center" shrinkToFit="1"/>
    </xf>
    <xf numFmtId="9" fontId="6" fillId="34" borderId="15" xfId="57" applyNumberFormat="1" applyFont="1" applyFill="1" applyBorder="1" applyAlignment="1">
      <alignment horizontal="center" vertical="center" shrinkToFit="1"/>
      <protection/>
    </xf>
    <xf numFmtId="9" fontId="63" fillId="34" borderId="15" xfId="57" applyNumberFormat="1" applyFont="1" applyFill="1" applyBorder="1" applyAlignment="1">
      <alignment horizontal="center" vertical="center" shrinkToFit="1"/>
      <protection/>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9" fontId="6" fillId="34" borderId="12" xfId="59" applyFont="1" applyFill="1" applyBorder="1" applyAlignment="1">
      <alignment horizontal="center" vertical="center"/>
    </xf>
    <xf numFmtId="0" fontId="6" fillId="34" borderId="12" xfId="0" applyFont="1" applyFill="1" applyBorder="1" applyAlignment="1">
      <alignment horizontal="center" vertic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6" xfId="0" applyFont="1" applyFill="1" applyBorder="1" applyAlignment="1">
      <alignment horizontal="justify" vertical="center" wrapText="1"/>
    </xf>
    <xf numFmtId="0" fontId="69" fillId="34" borderId="16"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9"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9"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9" fillId="0" borderId="10" xfId="0" applyFont="1" applyBorder="1" applyAlignment="1">
      <alignment horizontal="justify" vertical="center" wrapText="1"/>
    </xf>
    <xf numFmtId="0" fontId="63" fillId="34" borderId="11" xfId="0" applyFont="1" applyFill="1" applyBorder="1" applyAlignment="1">
      <alignment horizontal="justify" vertical="center" wrapText="1"/>
    </xf>
    <xf numFmtId="0" fontId="63" fillId="34" borderId="16" xfId="0" applyFont="1" applyFill="1" applyBorder="1" applyAlignment="1">
      <alignment horizontal="justify" vertical="center" wrapText="1"/>
    </xf>
    <xf numFmtId="0" fontId="63"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6" xfId="0" applyFont="1" applyFill="1" applyBorder="1" applyAlignment="1">
      <alignment horizontal="justify" vertical="center" wrapText="1"/>
    </xf>
    <xf numFmtId="0" fontId="8" fillId="34" borderId="13"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69" fillId="34" borderId="16"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6"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9"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3" xfId="0" applyFont="1" applyFill="1" applyBorder="1" applyAlignment="1">
      <alignment horizontal="justify" vertical="center" wrapText="1"/>
    </xf>
    <xf numFmtId="0" fontId="3" fillId="33" borderId="18" xfId="0" applyFont="1" applyFill="1" applyBorder="1" applyAlignment="1">
      <alignment horizontal="justify" vertical="center" wrapText="1"/>
    </xf>
    <xf numFmtId="0" fontId="4" fillId="8" borderId="18"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20"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9"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9" fontId="6" fillId="34" borderId="11" xfId="59" applyFont="1" applyFill="1" applyBorder="1" applyAlignment="1">
      <alignment horizontal="center" vertical="center"/>
    </xf>
    <xf numFmtId="9" fontId="6" fillId="34" borderId="16" xfId="59" applyFont="1" applyFill="1" applyBorder="1" applyAlignment="1">
      <alignment horizontal="center" vertical="center"/>
    </xf>
    <xf numFmtId="0" fontId="6" fillId="34" borderId="11"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34" borderId="11" xfId="0" applyFont="1" applyFill="1" applyBorder="1" applyAlignment="1">
      <alignment horizontal="left" vertical="center"/>
    </xf>
    <xf numFmtId="0" fontId="6" fillId="34" borderId="12" xfId="0" applyFont="1" applyFill="1" applyBorder="1" applyAlignment="1">
      <alignment horizontal="left" vertical="center"/>
    </xf>
    <xf numFmtId="0" fontId="63" fillId="0" borderId="12" xfId="0" applyFont="1" applyBorder="1" applyAlignment="1">
      <alignment horizontal="justify" vertical="center" wrapText="1"/>
    </xf>
    <xf numFmtId="0" fontId="6" fillId="34" borderId="12"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63" fillId="0" borderId="12" xfId="0" applyFont="1" applyBorder="1" applyAlignment="1">
      <alignment horizontal="center" vertical="center" wrapText="1"/>
    </xf>
    <xf numFmtId="9" fontId="6" fillId="34" borderId="11" xfId="0" applyNumberFormat="1" applyFont="1" applyFill="1" applyBorder="1" applyAlignment="1">
      <alignment horizontal="center" vertical="center"/>
    </xf>
    <xf numFmtId="9" fontId="6" fillId="34" borderId="12" xfId="0" applyNumberFormat="1" applyFont="1" applyFill="1" applyBorder="1" applyAlignment="1">
      <alignment horizontal="center" vertical="center"/>
    </xf>
    <xf numFmtId="9" fontId="6" fillId="34" borderId="12" xfId="59" applyFont="1" applyFill="1" applyBorder="1" applyAlignment="1">
      <alignment horizontal="center" vertical="center"/>
    </xf>
    <xf numFmtId="0" fontId="6" fillId="34"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70" fillId="0" borderId="16" xfId="0" applyFont="1" applyBorder="1" applyAlignment="1">
      <alignment horizontal="justify" wrapText="1"/>
    </xf>
    <xf numFmtId="0" fontId="70" fillId="0" borderId="12" xfId="0" applyFont="1" applyBorder="1" applyAlignment="1">
      <alignment horizontal="justify" wrapText="1"/>
    </xf>
    <xf numFmtId="0" fontId="5" fillId="35" borderId="10" xfId="0" applyFont="1" applyFill="1" applyBorder="1" applyAlignment="1">
      <alignment horizontal="center" vertical="center"/>
    </xf>
    <xf numFmtId="0" fontId="63" fillId="0" borderId="10" xfId="0" applyFont="1" applyBorder="1" applyAlignment="1">
      <alignment horizontal="justify" vertical="center" wrapText="1"/>
    </xf>
    <xf numFmtId="0" fontId="5" fillId="35" borderId="10" xfId="0" applyFont="1" applyFill="1" applyBorder="1" applyAlignment="1">
      <alignment horizontal="center" vertical="center" wrapText="1"/>
    </xf>
    <xf numFmtId="0" fontId="5" fillId="34" borderId="13" xfId="0" applyFont="1" applyFill="1" applyBorder="1" applyAlignment="1">
      <alignment horizontal="justify" vertical="center" wrapText="1"/>
    </xf>
    <xf numFmtId="0" fontId="5" fillId="34" borderId="18" xfId="0" applyFont="1" applyFill="1" applyBorder="1" applyAlignment="1">
      <alignment horizontal="justify" vertical="center" wrapText="1"/>
    </xf>
    <xf numFmtId="0" fontId="5" fillId="34" borderId="19" xfId="0" applyFont="1" applyFill="1" applyBorder="1" applyAlignment="1">
      <alignment horizontal="justify" vertical="center" wrapText="1"/>
    </xf>
    <xf numFmtId="0" fontId="70" fillId="0" borderId="16" xfId="0" applyFont="1" applyBorder="1" applyAlignment="1">
      <alignment horizontal="justify" vertical="center" wrapText="1"/>
    </xf>
    <xf numFmtId="0" fontId="70" fillId="0" borderId="12" xfId="0" applyFont="1" applyBorder="1" applyAlignment="1">
      <alignment horizontal="justify" vertical="center" wrapText="1"/>
    </xf>
    <xf numFmtId="9" fontId="6" fillId="34" borderId="11" xfId="59" applyFont="1" applyFill="1" applyBorder="1" applyAlignment="1">
      <alignment horizontal="center" vertical="center" wrapText="1"/>
    </xf>
    <xf numFmtId="9" fontId="6" fillId="34" borderId="16" xfId="59" applyFont="1" applyFill="1" applyBorder="1" applyAlignment="1">
      <alignment horizontal="center" vertical="center" wrapText="1"/>
    </xf>
    <xf numFmtId="9" fontId="6" fillId="34" borderId="12" xfId="59" applyFont="1" applyFill="1" applyBorder="1" applyAlignment="1">
      <alignment horizontal="center" vertical="center" wrapText="1"/>
    </xf>
    <xf numFmtId="4" fontId="3" fillId="34" borderId="11" xfId="0" applyNumberFormat="1" applyFont="1" applyFill="1" applyBorder="1" applyAlignment="1" applyProtection="1">
      <alignment horizontal="center" vertical="center" wrapText="1"/>
      <protection/>
    </xf>
    <xf numFmtId="4" fontId="3" fillId="34" borderId="16" xfId="0" applyNumberFormat="1" applyFont="1" applyFill="1" applyBorder="1" applyAlignment="1" applyProtection="1">
      <alignment horizontal="center" vertical="center" wrapText="1"/>
      <protection/>
    </xf>
    <xf numFmtId="4" fontId="3" fillId="34" borderId="12" xfId="0" applyNumberFormat="1" applyFont="1" applyFill="1" applyBorder="1" applyAlignment="1" applyProtection="1">
      <alignment horizontal="center" vertical="center" wrapText="1"/>
      <protection/>
    </xf>
    <xf numFmtId="175" fontId="6" fillId="34" borderId="11" xfId="49" applyFont="1" applyFill="1" applyBorder="1" applyAlignment="1">
      <alignment horizontal="center" vertical="center" wrapText="1"/>
    </xf>
    <xf numFmtId="175" fontId="6" fillId="34" borderId="16" xfId="49" applyFont="1" applyFill="1" applyBorder="1" applyAlignment="1">
      <alignment horizontal="center" vertical="center" wrapText="1"/>
    </xf>
    <xf numFmtId="175" fontId="6" fillId="34" borderId="12" xfId="49" applyFont="1" applyFill="1" applyBorder="1" applyAlignment="1">
      <alignment horizontal="center" vertical="center" wrapText="1"/>
    </xf>
    <xf numFmtId="9" fontId="6" fillId="34" borderId="21" xfId="59" applyFont="1" applyFill="1" applyBorder="1" applyAlignment="1">
      <alignment horizontal="center" vertical="center"/>
    </xf>
    <xf numFmtId="0" fontId="6" fillId="34" borderId="13"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63" fillId="0" borderId="18" xfId="0" applyFont="1" applyBorder="1" applyAlignment="1">
      <alignment/>
    </xf>
    <xf numFmtId="0" fontId="63" fillId="0" borderId="19" xfId="0" applyFont="1" applyBorder="1" applyAlignment="1">
      <alignment/>
    </xf>
    <xf numFmtId="0" fontId="6" fillId="34" borderId="19" xfId="0" applyFont="1" applyFill="1" applyBorder="1" applyAlignment="1">
      <alignment horizontal="justify" vertical="center" wrapText="1"/>
    </xf>
    <xf numFmtId="0" fontId="63" fillId="0" borderId="10" xfId="0" applyFont="1" applyBorder="1" applyAlignment="1">
      <alignment horizontal="justify" vertical="center"/>
    </xf>
    <xf numFmtId="0" fontId="3" fillId="34" borderId="0" xfId="0" applyFont="1" applyFill="1" applyBorder="1" applyAlignment="1">
      <alignment horizontal="left" vertical="center" wrapText="1"/>
    </xf>
    <xf numFmtId="0" fontId="63" fillId="0" borderId="0" xfId="0" applyFont="1" applyBorder="1" applyAlignment="1">
      <alignment vertical="center" wrapText="1"/>
    </xf>
    <xf numFmtId="9" fontId="68" fillId="37" borderId="11" xfId="59" applyFont="1" applyFill="1" applyBorder="1" applyAlignment="1">
      <alignment horizontal="center" vertical="center"/>
    </xf>
    <xf numFmtId="9" fontId="68" fillId="37" borderId="16" xfId="59" applyFont="1" applyFill="1" applyBorder="1" applyAlignment="1">
      <alignment horizontal="center" vertical="center"/>
    </xf>
    <xf numFmtId="9" fontId="68" fillId="37" borderId="12" xfId="59" applyFont="1" applyFill="1" applyBorder="1" applyAlignment="1">
      <alignment horizontal="center" vertical="center"/>
    </xf>
    <xf numFmtId="1" fontId="6" fillId="34" borderId="11"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34" borderId="12" xfId="0" applyNumberFormat="1" applyFont="1" applyFill="1" applyBorder="1" applyAlignment="1">
      <alignment horizontal="center" vertical="center" wrapText="1"/>
    </xf>
    <xf numFmtId="0" fontId="6" fillId="34" borderId="22"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7" fillId="34"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70" fillId="34" borderId="16" xfId="0" applyFont="1" applyFill="1" applyBorder="1" applyAlignment="1">
      <alignment horizontal="justify" vertical="center" wrapText="1"/>
    </xf>
    <xf numFmtId="0" fontId="70" fillId="34" borderId="12"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 fillId="34" borderId="22" xfId="0" applyFont="1" applyFill="1" applyBorder="1" applyAlignment="1">
      <alignment horizontal="justify" vertical="center" wrapText="1"/>
    </xf>
    <xf numFmtId="9" fontId="6" fillId="34" borderId="11" xfId="0" applyNumberFormat="1" applyFont="1" applyFill="1" applyBorder="1" applyAlignment="1">
      <alignment horizontal="center" vertical="center" wrapText="1"/>
    </xf>
    <xf numFmtId="9" fontId="6" fillId="34" borderId="16"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Porcentaje 2"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17145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29" t="s">
        <v>574</v>
      </c>
      <c r="B1" s="329"/>
      <c r="C1" s="329"/>
      <c r="D1" s="329"/>
      <c r="E1" s="329"/>
      <c r="F1" s="329"/>
      <c r="G1" s="329"/>
      <c r="H1" s="329"/>
      <c r="I1" s="329"/>
      <c r="J1" s="329"/>
      <c r="K1" s="329"/>
    </row>
    <row r="2" spans="1:11" ht="21" customHeight="1">
      <c r="A2" s="329" t="s">
        <v>0</v>
      </c>
      <c r="B2" s="329"/>
      <c r="C2" s="329"/>
      <c r="D2" s="329"/>
      <c r="E2" s="329"/>
      <c r="F2" s="329"/>
      <c r="G2" s="329"/>
      <c r="H2" s="329"/>
      <c r="I2" s="329"/>
      <c r="J2" s="329"/>
      <c r="K2" s="329"/>
    </row>
    <row r="3" spans="1:11" ht="31.5" customHeight="1">
      <c r="A3" s="330" t="s">
        <v>208</v>
      </c>
      <c r="B3" s="331"/>
      <c r="C3" s="331"/>
      <c r="D3" s="331"/>
      <c r="E3" s="331"/>
      <c r="F3" s="331"/>
      <c r="G3" s="331"/>
      <c r="H3" s="331"/>
      <c r="I3" s="331"/>
      <c r="J3" s="331"/>
      <c r="K3" s="331"/>
    </row>
    <row r="4" spans="1:11" s="2" customFormat="1" ht="40.5" customHeight="1">
      <c r="A4" s="47" t="s">
        <v>477</v>
      </c>
      <c r="B4" s="270" t="s">
        <v>479</v>
      </c>
      <c r="C4" s="270" t="s">
        <v>514</v>
      </c>
      <c r="D4" s="270" t="s">
        <v>3</v>
      </c>
      <c r="E4" s="325" t="s">
        <v>528</v>
      </c>
      <c r="F4" s="326"/>
      <c r="G4" s="325" t="s">
        <v>515</v>
      </c>
      <c r="H4" s="332"/>
      <c r="I4" s="332"/>
      <c r="J4" s="326"/>
      <c r="K4" s="270" t="s">
        <v>485</v>
      </c>
    </row>
    <row r="5" spans="1:11" s="2" customFormat="1" ht="36">
      <c r="A5" s="47" t="s">
        <v>478</v>
      </c>
      <c r="B5" s="270"/>
      <c r="C5" s="270"/>
      <c r="D5" s="270"/>
      <c r="E5" s="31" t="s">
        <v>392</v>
      </c>
      <c r="F5" s="31" t="s">
        <v>391</v>
      </c>
      <c r="G5" s="3" t="s">
        <v>516</v>
      </c>
      <c r="H5" s="3" t="s">
        <v>517</v>
      </c>
      <c r="I5" s="3" t="s">
        <v>396</v>
      </c>
      <c r="J5" s="3" t="s">
        <v>391</v>
      </c>
      <c r="K5" s="270"/>
    </row>
    <row r="6" spans="1:11" s="5" customFormat="1" ht="60" customHeight="1">
      <c r="A6" s="316" t="s">
        <v>6</v>
      </c>
      <c r="B6" s="6" t="s">
        <v>7</v>
      </c>
      <c r="C6" s="4" t="s">
        <v>8</v>
      </c>
      <c r="D6" s="4" t="s">
        <v>393</v>
      </c>
      <c r="E6" s="32" t="s">
        <v>492</v>
      </c>
      <c r="F6" s="336" t="s">
        <v>671</v>
      </c>
      <c r="G6" s="32">
        <v>273</v>
      </c>
      <c r="H6" s="32">
        <v>600</v>
      </c>
      <c r="I6" s="60"/>
      <c r="J6" s="60"/>
      <c r="K6" s="49" t="s">
        <v>9</v>
      </c>
    </row>
    <row r="7" spans="1:11" s="5" customFormat="1" ht="48">
      <c r="A7" s="317"/>
      <c r="B7" s="6" t="s">
        <v>10</v>
      </c>
      <c r="C7" s="4" t="s">
        <v>11</v>
      </c>
      <c r="D7" s="4" t="s">
        <v>350</v>
      </c>
      <c r="E7" s="58" t="s">
        <v>493</v>
      </c>
      <c r="F7" s="337"/>
      <c r="G7" s="32">
        <v>275</v>
      </c>
      <c r="H7" s="32">
        <v>500</v>
      </c>
      <c r="I7" s="60"/>
      <c r="J7" s="60"/>
      <c r="K7" s="49" t="s">
        <v>9</v>
      </c>
    </row>
    <row r="8" spans="1:11" s="33" customFormat="1" ht="60.75" customHeight="1">
      <c r="A8" s="313"/>
      <c r="B8" s="312" t="s">
        <v>13</v>
      </c>
      <c r="C8" s="6" t="s">
        <v>518</v>
      </c>
      <c r="D8" s="6" t="s">
        <v>14</v>
      </c>
      <c r="E8" s="6" t="s">
        <v>397</v>
      </c>
      <c r="F8" s="4" t="s">
        <v>672</v>
      </c>
      <c r="G8" s="32">
        <v>0</v>
      </c>
      <c r="H8" s="32">
        <v>1</v>
      </c>
      <c r="I8" s="61"/>
      <c r="J8" s="61"/>
      <c r="K8" s="49" t="s">
        <v>12</v>
      </c>
    </row>
    <row r="9" spans="1:11" s="33" customFormat="1" ht="68.25" customHeight="1">
      <c r="A9" s="313"/>
      <c r="B9" s="274"/>
      <c r="C9" s="4" t="s">
        <v>355</v>
      </c>
      <c r="D9" s="4" t="s">
        <v>351</v>
      </c>
      <c r="E9" s="4" t="s">
        <v>629</v>
      </c>
      <c r="F9" s="4" t="s">
        <v>630</v>
      </c>
      <c r="G9" s="23">
        <v>0</v>
      </c>
      <c r="H9" s="34" t="s">
        <v>640</v>
      </c>
      <c r="I9" s="32"/>
      <c r="J9" s="32"/>
      <c r="K9" s="50" t="s">
        <v>12</v>
      </c>
    </row>
    <row r="10" spans="1:11" s="33" customFormat="1" ht="51" customHeight="1">
      <c r="A10" s="313"/>
      <c r="B10" s="274"/>
      <c r="C10" s="4" t="s">
        <v>642</v>
      </c>
      <c r="D10" s="4" t="s">
        <v>673</v>
      </c>
      <c r="E10" s="4" t="s">
        <v>398</v>
      </c>
      <c r="F10" s="4"/>
      <c r="G10" s="23">
        <v>0</v>
      </c>
      <c r="H10" s="34" t="s">
        <v>448</v>
      </c>
      <c r="I10" s="32"/>
      <c r="J10" s="32"/>
      <c r="K10" s="50" t="s">
        <v>12</v>
      </c>
    </row>
    <row r="11" spans="1:11" s="33" customFormat="1" ht="51" customHeight="1">
      <c r="A11" s="313"/>
      <c r="B11" s="274"/>
      <c r="C11" s="4" t="s">
        <v>674</v>
      </c>
      <c r="D11" s="4" t="s">
        <v>641</v>
      </c>
      <c r="E11" s="4" t="s">
        <v>398</v>
      </c>
      <c r="F11" s="4"/>
      <c r="G11" s="23">
        <v>0</v>
      </c>
      <c r="H11" s="34" t="s">
        <v>448</v>
      </c>
      <c r="I11" s="32"/>
      <c r="J11" s="32"/>
      <c r="K11" s="50" t="s">
        <v>12</v>
      </c>
    </row>
    <row r="12" spans="1:11" s="33" customFormat="1" ht="56.25" customHeight="1">
      <c r="A12" s="313"/>
      <c r="B12" s="328"/>
      <c r="C12" s="35" t="s">
        <v>376</v>
      </c>
      <c r="D12" s="50" t="s">
        <v>377</v>
      </c>
      <c r="E12" s="4" t="s">
        <v>629</v>
      </c>
      <c r="F12" s="4"/>
      <c r="G12" s="23">
        <v>0</v>
      </c>
      <c r="H12" s="34" t="s">
        <v>378</v>
      </c>
      <c r="I12" s="34"/>
      <c r="J12" s="34"/>
      <c r="K12" s="50" t="s">
        <v>12</v>
      </c>
    </row>
    <row r="13" spans="1:11" s="8" customFormat="1" ht="87.75" customHeight="1">
      <c r="A13" s="313"/>
      <c r="B13" s="312" t="s">
        <v>15</v>
      </c>
      <c r="C13" s="6" t="s">
        <v>379</v>
      </c>
      <c r="D13" s="6" t="s">
        <v>380</v>
      </c>
      <c r="E13" s="6" t="s">
        <v>631</v>
      </c>
      <c r="F13" s="4" t="s">
        <v>632</v>
      </c>
      <c r="G13" s="36">
        <v>0</v>
      </c>
      <c r="H13" s="37">
        <v>5</v>
      </c>
      <c r="I13" s="37"/>
      <c r="J13" s="37"/>
      <c r="K13" s="49" t="s">
        <v>17</v>
      </c>
    </row>
    <row r="14" spans="1:11" s="8" customFormat="1" ht="74.25" customHeight="1">
      <c r="A14" s="313"/>
      <c r="B14" s="314"/>
      <c r="C14" s="4" t="s">
        <v>718</v>
      </c>
      <c r="D14" s="4" t="s">
        <v>643</v>
      </c>
      <c r="E14" s="4" t="s">
        <v>398</v>
      </c>
      <c r="F14" s="4"/>
      <c r="G14" s="36">
        <v>0</v>
      </c>
      <c r="H14" s="37">
        <v>4</v>
      </c>
      <c r="I14" s="37"/>
      <c r="J14" s="37"/>
      <c r="K14" s="49" t="s">
        <v>17</v>
      </c>
    </row>
    <row r="15" spans="1:11" s="8" customFormat="1" ht="45.75" customHeight="1">
      <c r="A15" s="313"/>
      <c r="B15" s="295" t="s">
        <v>18</v>
      </c>
      <c r="C15" s="6" t="s">
        <v>19</v>
      </c>
      <c r="D15" s="6" t="s">
        <v>85</v>
      </c>
      <c r="E15" s="6" t="s">
        <v>650</v>
      </c>
      <c r="F15" s="4"/>
      <c r="G15" s="36">
        <v>0</v>
      </c>
      <c r="H15" s="38">
        <v>4</v>
      </c>
      <c r="I15" s="18"/>
      <c r="J15" s="133"/>
      <c r="K15" s="49" t="s">
        <v>21</v>
      </c>
    </row>
    <row r="16" spans="1:11" s="8" customFormat="1" ht="61.5" customHeight="1">
      <c r="A16" s="313"/>
      <c r="B16" s="295"/>
      <c r="C16" s="6" t="s">
        <v>22</v>
      </c>
      <c r="D16" s="6" t="s">
        <v>23</v>
      </c>
      <c r="E16" s="6" t="s">
        <v>650</v>
      </c>
      <c r="F16" s="4"/>
      <c r="G16" s="36">
        <v>0</v>
      </c>
      <c r="H16" s="38">
        <v>4</v>
      </c>
      <c r="I16" s="38"/>
      <c r="J16" s="38"/>
      <c r="K16" s="49" t="s">
        <v>17</v>
      </c>
    </row>
    <row r="17" spans="1:11" s="8" customFormat="1" ht="52.5" customHeight="1">
      <c r="A17" s="313"/>
      <c r="B17" s="312" t="s">
        <v>352</v>
      </c>
      <c r="C17" s="49" t="s">
        <v>25</v>
      </c>
      <c r="D17" s="6" t="s">
        <v>26</v>
      </c>
      <c r="E17" s="6" t="s">
        <v>397</v>
      </c>
      <c r="F17" s="18"/>
      <c r="G17" s="36">
        <v>0</v>
      </c>
      <c r="H17" s="37">
        <v>1</v>
      </c>
      <c r="I17" s="37"/>
      <c r="J17" s="37"/>
      <c r="K17" s="49" t="s">
        <v>27</v>
      </c>
    </row>
    <row r="18" spans="1:11" s="8" customFormat="1" ht="52.5" customHeight="1">
      <c r="A18" s="313"/>
      <c r="B18" s="313"/>
      <c r="C18" s="4" t="s">
        <v>644</v>
      </c>
      <c r="D18" s="4" t="s">
        <v>645</v>
      </c>
      <c r="E18" s="6" t="s">
        <v>658</v>
      </c>
      <c r="F18" s="18"/>
      <c r="G18" s="36">
        <v>0</v>
      </c>
      <c r="H18" s="37">
        <v>40</v>
      </c>
      <c r="I18" s="37"/>
      <c r="J18" s="37"/>
      <c r="K18" s="49" t="s">
        <v>27</v>
      </c>
    </row>
    <row r="19" spans="1:11" s="8" customFormat="1" ht="65.25" customHeight="1">
      <c r="A19" s="313"/>
      <c r="B19" s="321"/>
      <c r="C19" s="4" t="s">
        <v>709</v>
      </c>
      <c r="D19" s="4" t="s">
        <v>675</v>
      </c>
      <c r="E19" s="6" t="s">
        <v>633</v>
      </c>
      <c r="F19" s="18"/>
      <c r="G19" s="36">
        <v>0</v>
      </c>
      <c r="H19" s="39">
        <v>160</v>
      </c>
      <c r="I19" s="39"/>
      <c r="J19" s="39"/>
      <c r="K19" s="49" t="s">
        <v>27</v>
      </c>
    </row>
    <row r="20" spans="1:11" s="8" customFormat="1" ht="48" customHeight="1">
      <c r="A20" s="313"/>
      <c r="B20" s="321"/>
      <c r="C20" s="6" t="s">
        <v>30</v>
      </c>
      <c r="D20" s="6" t="s">
        <v>31</v>
      </c>
      <c r="E20" s="6" t="s">
        <v>634</v>
      </c>
      <c r="F20" s="18"/>
      <c r="G20" s="36">
        <v>0</v>
      </c>
      <c r="H20" s="39">
        <v>50</v>
      </c>
      <c r="I20" s="39"/>
      <c r="J20" s="39"/>
      <c r="K20" s="49" t="s">
        <v>27</v>
      </c>
    </row>
    <row r="21" spans="1:11" s="8" customFormat="1" ht="37.5" customHeight="1">
      <c r="A21" s="313"/>
      <c r="B21" s="321"/>
      <c r="C21" s="6" t="s">
        <v>32</v>
      </c>
      <c r="D21" s="6" t="s">
        <v>33</v>
      </c>
      <c r="E21" s="6" t="s">
        <v>635</v>
      </c>
      <c r="F21" s="6"/>
      <c r="G21" s="36">
        <v>4</v>
      </c>
      <c r="H21" s="37">
        <v>48</v>
      </c>
      <c r="I21" s="37"/>
      <c r="J21" s="37"/>
      <c r="K21" s="49" t="s">
        <v>27</v>
      </c>
    </row>
    <row r="22" spans="1:11" s="7" customFormat="1" ht="57" customHeight="1">
      <c r="A22" s="316" t="s">
        <v>34</v>
      </c>
      <c r="B22" s="6" t="s">
        <v>35</v>
      </c>
      <c r="C22" s="6" t="s">
        <v>36</v>
      </c>
      <c r="D22" s="6" t="s">
        <v>37</v>
      </c>
      <c r="E22" s="32" t="s">
        <v>494</v>
      </c>
      <c r="F22" s="6"/>
      <c r="G22" s="38">
        <v>603</v>
      </c>
      <c r="H22" s="32">
        <v>630</v>
      </c>
      <c r="I22" s="193"/>
      <c r="J22" s="193"/>
      <c r="K22" s="49" t="s">
        <v>38</v>
      </c>
    </row>
    <row r="23" spans="1:11" s="8" customFormat="1" ht="72">
      <c r="A23" s="313"/>
      <c r="B23" s="312" t="s">
        <v>39</v>
      </c>
      <c r="C23" s="49" t="s">
        <v>519</v>
      </c>
      <c r="D23" s="49" t="s">
        <v>40</v>
      </c>
      <c r="E23" s="49">
        <v>1</v>
      </c>
      <c r="F23" s="18" t="s">
        <v>568</v>
      </c>
      <c r="G23" s="32">
        <v>0</v>
      </c>
      <c r="H23" s="32">
        <v>1</v>
      </c>
      <c r="I23" s="32"/>
      <c r="J23" s="32"/>
      <c r="K23" s="49" t="s">
        <v>12</v>
      </c>
    </row>
    <row r="24" spans="1:11" s="8" customFormat="1" ht="36">
      <c r="A24" s="313"/>
      <c r="B24" s="274"/>
      <c r="C24" s="49" t="s">
        <v>676</v>
      </c>
      <c r="D24" s="49" t="s">
        <v>641</v>
      </c>
      <c r="E24" s="4" t="s">
        <v>398</v>
      </c>
      <c r="F24" s="50"/>
      <c r="G24" s="23">
        <v>2</v>
      </c>
      <c r="H24" s="34" t="s">
        <v>646</v>
      </c>
      <c r="I24" s="34"/>
      <c r="J24" s="34"/>
      <c r="K24" s="50" t="s">
        <v>12</v>
      </c>
    </row>
    <row r="25" spans="1:11" s="8" customFormat="1" ht="83.25" customHeight="1">
      <c r="A25" s="313"/>
      <c r="B25" s="6" t="s">
        <v>15</v>
      </c>
      <c r="C25" s="49" t="s">
        <v>677</v>
      </c>
      <c r="D25" s="49" t="s">
        <v>41</v>
      </c>
      <c r="E25" s="49">
        <v>105</v>
      </c>
      <c r="F25" s="52" t="s">
        <v>717</v>
      </c>
      <c r="G25" s="36">
        <v>0</v>
      </c>
      <c r="H25" s="38">
        <v>5</v>
      </c>
      <c r="I25" s="194"/>
      <c r="J25" s="194"/>
      <c r="K25" s="49" t="s">
        <v>569</v>
      </c>
    </row>
    <row r="26" spans="1:11" s="8" customFormat="1" ht="36" customHeight="1">
      <c r="A26" s="313"/>
      <c r="B26" s="295" t="s">
        <v>18</v>
      </c>
      <c r="C26" s="49" t="s">
        <v>42</v>
      </c>
      <c r="D26" s="49" t="s">
        <v>20</v>
      </c>
      <c r="E26" s="49">
        <v>1</v>
      </c>
      <c r="F26" s="49"/>
      <c r="G26" s="36">
        <v>0</v>
      </c>
      <c r="H26" s="38">
        <v>1</v>
      </c>
      <c r="I26" s="38"/>
      <c r="J26" s="38"/>
      <c r="K26" s="49" t="s">
        <v>27</v>
      </c>
    </row>
    <row r="27" spans="1:11" s="8" customFormat="1" ht="60">
      <c r="A27" s="313"/>
      <c r="B27" s="295"/>
      <c r="C27" s="49" t="s">
        <v>43</v>
      </c>
      <c r="D27" s="49" t="s">
        <v>651</v>
      </c>
      <c r="E27" s="49">
        <v>5</v>
      </c>
      <c r="F27" s="49"/>
      <c r="G27" s="36">
        <v>0</v>
      </c>
      <c r="H27" s="38">
        <v>5</v>
      </c>
      <c r="I27" s="38"/>
      <c r="J27" s="38"/>
      <c r="K27" s="49" t="s">
        <v>17</v>
      </c>
    </row>
    <row r="28" spans="1:11" s="8" customFormat="1" ht="24">
      <c r="A28" s="313"/>
      <c r="B28" s="322" t="s">
        <v>352</v>
      </c>
      <c r="C28" s="50" t="s">
        <v>25</v>
      </c>
      <c r="D28" s="49" t="s">
        <v>26</v>
      </c>
      <c r="E28" s="49">
        <v>1</v>
      </c>
      <c r="F28" s="49"/>
      <c r="G28" s="36">
        <v>0</v>
      </c>
      <c r="H28" s="38">
        <v>1</v>
      </c>
      <c r="I28" s="38"/>
      <c r="J28" s="38"/>
      <c r="K28" s="49" t="s">
        <v>17</v>
      </c>
    </row>
    <row r="29" spans="1:11" s="8" customFormat="1" ht="108">
      <c r="A29" s="313"/>
      <c r="B29" s="323"/>
      <c r="C29" s="4" t="s">
        <v>709</v>
      </c>
      <c r="D29" s="4" t="s">
        <v>678</v>
      </c>
      <c r="E29" s="49">
        <v>120</v>
      </c>
      <c r="F29" s="49" t="s">
        <v>710</v>
      </c>
      <c r="G29" s="36">
        <v>0</v>
      </c>
      <c r="H29" s="38">
        <v>200</v>
      </c>
      <c r="I29" s="38"/>
      <c r="J29" s="38"/>
      <c r="K29" s="49" t="s">
        <v>27</v>
      </c>
    </row>
    <row r="30" spans="1:11" s="8" customFormat="1" ht="36">
      <c r="A30" s="313"/>
      <c r="B30" s="323"/>
      <c r="C30" s="4" t="s">
        <v>644</v>
      </c>
      <c r="D30" s="4" t="s">
        <v>647</v>
      </c>
      <c r="E30" s="49">
        <v>45</v>
      </c>
      <c r="F30" s="49"/>
      <c r="G30" s="36">
        <v>0</v>
      </c>
      <c r="H30" s="38">
        <v>45</v>
      </c>
      <c r="I30" s="38"/>
      <c r="J30" s="38"/>
      <c r="K30" s="49" t="s">
        <v>17</v>
      </c>
    </row>
    <row r="31" spans="1:11" s="8" customFormat="1" ht="24">
      <c r="A31" s="313"/>
      <c r="B31" s="323"/>
      <c r="C31" s="49" t="s">
        <v>30</v>
      </c>
      <c r="D31" s="49" t="s">
        <v>44</v>
      </c>
      <c r="E31" s="49">
        <v>50</v>
      </c>
      <c r="F31" s="18"/>
      <c r="G31" s="36">
        <v>0</v>
      </c>
      <c r="H31" s="38">
        <v>50</v>
      </c>
      <c r="I31" s="38"/>
      <c r="J31" s="38"/>
      <c r="K31" s="49" t="s">
        <v>17</v>
      </c>
    </row>
    <row r="32" spans="1:11" s="8" customFormat="1" ht="24">
      <c r="A32" s="313"/>
      <c r="B32" s="324"/>
      <c r="C32" s="49" t="s">
        <v>32</v>
      </c>
      <c r="D32" s="49" t="s">
        <v>33</v>
      </c>
      <c r="E32" s="49">
        <v>60</v>
      </c>
      <c r="F32" s="18"/>
      <c r="G32" s="36">
        <v>0</v>
      </c>
      <c r="H32" s="38">
        <v>60</v>
      </c>
      <c r="I32" s="38"/>
      <c r="J32" s="38"/>
      <c r="K32" s="49" t="s">
        <v>17</v>
      </c>
    </row>
    <row r="33" spans="1:11" s="8" customFormat="1" ht="120">
      <c r="A33" s="313"/>
      <c r="B33" s="312" t="s">
        <v>45</v>
      </c>
      <c r="C33" s="6" t="s">
        <v>400</v>
      </c>
      <c r="D33" s="6" t="s">
        <v>382</v>
      </c>
      <c r="E33" s="6" t="s">
        <v>421</v>
      </c>
      <c r="F33" s="49" t="s">
        <v>536</v>
      </c>
      <c r="G33" s="36">
        <v>0</v>
      </c>
      <c r="H33" s="6" t="s">
        <v>570</v>
      </c>
      <c r="I33" s="194"/>
      <c r="J33" s="194"/>
      <c r="K33" s="49" t="s">
        <v>571</v>
      </c>
    </row>
    <row r="34" spans="1:11" s="8" customFormat="1" ht="36">
      <c r="A34" s="313"/>
      <c r="B34" s="315"/>
      <c r="C34" s="49" t="s">
        <v>402</v>
      </c>
      <c r="D34" s="49" t="s">
        <v>401</v>
      </c>
      <c r="E34" s="49">
        <v>1782</v>
      </c>
      <c r="F34" s="49"/>
      <c r="G34" s="36">
        <v>0</v>
      </c>
      <c r="H34" s="38">
        <v>0</v>
      </c>
      <c r="I34" s="38"/>
      <c r="J34" s="38"/>
      <c r="K34" s="49" t="s">
        <v>46</v>
      </c>
    </row>
    <row r="35" spans="1:11" s="8" customFormat="1" ht="72" customHeight="1">
      <c r="A35" s="316" t="s">
        <v>47</v>
      </c>
      <c r="B35" s="6" t="s">
        <v>48</v>
      </c>
      <c r="C35" s="6" t="s">
        <v>49</v>
      </c>
      <c r="D35" s="49" t="s">
        <v>353</v>
      </c>
      <c r="E35" s="6" t="s">
        <v>495</v>
      </c>
      <c r="F35" s="49"/>
      <c r="G35" s="38">
        <v>1090</v>
      </c>
      <c r="H35" s="38">
        <v>1200</v>
      </c>
      <c r="I35" s="194"/>
      <c r="J35" s="194"/>
      <c r="K35" s="49" t="s">
        <v>38</v>
      </c>
    </row>
    <row r="36" spans="1:11" s="8" customFormat="1" ht="84">
      <c r="A36" s="317"/>
      <c r="B36" s="312" t="s">
        <v>50</v>
      </c>
      <c r="C36" s="49" t="s">
        <v>519</v>
      </c>
      <c r="D36" s="49" t="s">
        <v>328</v>
      </c>
      <c r="E36" s="49">
        <v>1</v>
      </c>
      <c r="F36" s="18" t="s">
        <v>529</v>
      </c>
      <c r="G36" s="32">
        <v>0</v>
      </c>
      <c r="H36" s="32">
        <v>2</v>
      </c>
      <c r="I36" s="32"/>
      <c r="J36" s="32"/>
      <c r="K36" s="49" t="s">
        <v>12</v>
      </c>
    </row>
    <row r="37" spans="1:11" s="8" customFormat="1" ht="72">
      <c r="A37" s="317"/>
      <c r="B37" s="313"/>
      <c r="C37" s="4" t="s">
        <v>354</v>
      </c>
      <c r="D37" s="4" t="s">
        <v>351</v>
      </c>
      <c r="E37" s="4" t="s">
        <v>631</v>
      </c>
      <c r="F37" s="18" t="s">
        <v>636</v>
      </c>
      <c r="G37" s="23">
        <v>0</v>
      </c>
      <c r="H37" s="34" t="s">
        <v>640</v>
      </c>
      <c r="I37" s="34"/>
      <c r="J37" s="34"/>
      <c r="K37" s="50" t="s">
        <v>12</v>
      </c>
    </row>
    <row r="38" spans="1:11" s="8" customFormat="1" ht="108">
      <c r="A38" s="317"/>
      <c r="B38" s="313"/>
      <c r="C38" s="4" t="s">
        <v>372</v>
      </c>
      <c r="D38" s="4" t="s">
        <v>362</v>
      </c>
      <c r="E38" s="4" t="s">
        <v>637</v>
      </c>
      <c r="F38" s="56" t="s">
        <v>707</v>
      </c>
      <c r="G38" s="34" t="s">
        <v>375</v>
      </c>
      <c r="H38" s="34" t="s">
        <v>276</v>
      </c>
      <c r="I38" s="34"/>
      <c r="J38" s="34"/>
      <c r="K38" s="50" t="s">
        <v>708</v>
      </c>
    </row>
    <row r="39" spans="1:11" s="8" customFormat="1" ht="48">
      <c r="A39" s="317"/>
      <c r="B39" s="314"/>
      <c r="C39" s="35" t="s">
        <v>384</v>
      </c>
      <c r="D39" s="50" t="s">
        <v>377</v>
      </c>
      <c r="E39" s="57" t="s">
        <v>631</v>
      </c>
      <c r="F39" s="18" t="s">
        <v>529</v>
      </c>
      <c r="G39" s="23">
        <v>0</v>
      </c>
      <c r="H39" s="34" t="s">
        <v>383</v>
      </c>
      <c r="I39" s="34"/>
      <c r="J39" s="34"/>
      <c r="K39" s="50" t="s">
        <v>381</v>
      </c>
    </row>
    <row r="40" spans="1:11" s="8" customFormat="1" ht="72">
      <c r="A40" s="317"/>
      <c r="B40" s="6" t="s">
        <v>15</v>
      </c>
      <c r="C40" s="49" t="s">
        <v>51</v>
      </c>
      <c r="D40" s="6" t="s">
        <v>16</v>
      </c>
      <c r="E40" s="6" t="s">
        <v>631</v>
      </c>
      <c r="F40" s="50" t="s">
        <v>638</v>
      </c>
      <c r="G40" s="36">
        <v>0</v>
      </c>
      <c r="H40" s="38">
        <v>2</v>
      </c>
      <c r="I40" s="38"/>
      <c r="J40" s="38"/>
      <c r="K40" s="49" t="s">
        <v>52</v>
      </c>
    </row>
    <row r="41" spans="1:11" s="8" customFormat="1" ht="36">
      <c r="A41" s="317"/>
      <c r="B41" s="271" t="s">
        <v>18</v>
      </c>
      <c r="C41" s="50" t="s">
        <v>42</v>
      </c>
      <c r="D41" s="50" t="s">
        <v>20</v>
      </c>
      <c r="E41" s="6" t="s">
        <v>652</v>
      </c>
      <c r="F41" s="50"/>
      <c r="G41" s="36"/>
      <c r="H41" s="38">
        <v>1</v>
      </c>
      <c r="I41" s="38"/>
      <c r="J41" s="38"/>
      <c r="K41" s="49"/>
    </row>
    <row r="42" spans="1:11" s="8" customFormat="1" ht="48">
      <c r="A42" s="317"/>
      <c r="B42" s="271"/>
      <c r="C42" s="4" t="s">
        <v>679</v>
      </c>
      <c r="D42" s="4" t="s">
        <v>648</v>
      </c>
      <c r="E42" s="6" t="s">
        <v>631</v>
      </c>
      <c r="F42" s="6" t="s">
        <v>655</v>
      </c>
      <c r="G42" s="36">
        <v>0</v>
      </c>
      <c r="H42" s="38">
        <v>2</v>
      </c>
      <c r="I42" s="38"/>
      <c r="J42" s="38"/>
      <c r="K42" s="49" t="s">
        <v>52</v>
      </c>
    </row>
    <row r="43" spans="1:11" s="8" customFormat="1" ht="36" customHeight="1">
      <c r="A43" s="317"/>
      <c r="B43" s="312" t="s">
        <v>24</v>
      </c>
      <c r="C43" s="49" t="s">
        <v>25</v>
      </c>
      <c r="D43" s="6" t="s">
        <v>26</v>
      </c>
      <c r="E43" s="6" t="s">
        <v>397</v>
      </c>
      <c r="F43" s="6" t="s">
        <v>656</v>
      </c>
      <c r="G43" s="36">
        <v>0</v>
      </c>
      <c r="H43" s="38">
        <v>1</v>
      </c>
      <c r="I43" s="38"/>
      <c r="J43" s="38"/>
      <c r="K43" s="49" t="s">
        <v>27</v>
      </c>
    </row>
    <row r="44" spans="1:11" s="8" customFormat="1" ht="120">
      <c r="A44" s="317"/>
      <c r="B44" s="313"/>
      <c r="C44" s="49" t="s">
        <v>28</v>
      </c>
      <c r="D44" s="6" t="s">
        <v>29</v>
      </c>
      <c r="E44" s="6">
        <v>53</v>
      </c>
      <c r="F44" s="18" t="s">
        <v>530</v>
      </c>
      <c r="G44" s="36">
        <v>0</v>
      </c>
      <c r="H44" s="38">
        <v>40</v>
      </c>
      <c r="I44" s="38"/>
      <c r="J44" s="38"/>
      <c r="K44" s="49" t="s">
        <v>27</v>
      </c>
    </row>
    <row r="45" spans="1:11" s="8" customFormat="1" ht="60">
      <c r="A45" s="317"/>
      <c r="B45" s="313"/>
      <c r="C45" s="4" t="s">
        <v>709</v>
      </c>
      <c r="D45" s="4" t="s">
        <v>680</v>
      </c>
      <c r="E45" s="6" t="s">
        <v>398</v>
      </c>
      <c r="F45" s="18"/>
      <c r="G45" s="36">
        <v>0</v>
      </c>
      <c r="H45" s="38">
        <v>80</v>
      </c>
      <c r="I45" s="38"/>
      <c r="J45" s="38"/>
      <c r="K45" s="49" t="s">
        <v>27</v>
      </c>
    </row>
    <row r="46" spans="1:11" s="8" customFormat="1" ht="60">
      <c r="A46" s="317"/>
      <c r="B46" s="313"/>
      <c r="C46" s="49" t="s">
        <v>30</v>
      </c>
      <c r="D46" s="6" t="s">
        <v>31</v>
      </c>
      <c r="E46" s="6" t="s">
        <v>639</v>
      </c>
      <c r="F46" s="18" t="s">
        <v>399</v>
      </c>
      <c r="G46" s="36">
        <v>0</v>
      </c>
      <c r="H46" s="38">
        <v>40</v>
      </c>
      <c r="I46" s="38"/>
      <c r="J46" s="38"/>
      <c r="K46" s="49" t="s">
        <v>27</v>
      </c>
    </row>
    <row r="47" spans="1:11" s="8" customFormat="1" ht="24">
      <c r="A47" s="317"/>
      <c r="B47" s="313"/>
      <c r="C47" s="49" t="s">
        <v>32</v>
      </c>
      <c r="D47" s="6" t="s">
        <v>33</v>
      </c>
      <c r="E47" s="6">
        <v>24</v>
      </c>
      <c r="F47" s="18" t="s">
        <v>403</v>
      </c>
      <c r="G47" s="36">
        <v>0</v>
      </c>
      <c r="H47" s="38">
        <v>24</v>
      </c>
      <c r="I47" s="38"/>
      <c r="J47" s="38"/>
      <c r="K47" s="49" t="s">
        <v>27</v>
      </c>
    </row>
    <row r="48" spans="1:11" s="8" customFormat="1" ht="72" customHeight="1">
      <c r="A48" s="272" t="s">
        <v>53</v>
      </c>
      <c r="B48" s="29" t="s">
        <v>54</v>
      </c>
      <c r="C48" s="29" t="s">
        <v>55</v>
      </c>
      <c r="D48" s="29" t="s">
        <v>56</v>
      </c>
      <c r="E48" s="29">
        <v>12</v>
      </c>
      <c r="F48" s="40"/>
      <c r="G48" s="38">
        <v>0</v>
      </c>
      <c r="H48" s="38">
        <v>11</v>
      </c>
      <c r="I48" s="38"/>
      <c r="J48" s="38"/>
      <c r="K48" s="26" t="s">
        <v>57</v>
      </c>
    </row>
    <row r="49" spans="1:11" s="8" customFormat="1" ht="75.75" customHeight="1">
      <c r="A49" s="273"/>
      <c r="B49" s="29" t="s">
        <v>58</v>
      </c>
      <c r="C49" s="29" t="s">
        <v>59</v>
      </c>
      <c r="D49" s="29" t="s">
        <v>60</v>
      </c>
      <c r="E49" s="41">
        <v>1</v>
      </c>
      <c r="F49" s="18" t="s">
        <v>654</v>
      </c>
      <c r="G49" s="38">
        <v>0</v>
      </c>
      <c r="H49" s="27">
        <v>1</v>
      </c>
      <c r="I49" s="27"/>
      <c r="J49" s="27"/>
      <c r="K49" s="26" t="s">
        <v>57</v>
      </c>
    </row>
    <row r="50" spans="1:11" s="8" customFormat="1" ht="79.5" customHeight="1">
      <c r="A50" s="274"/>
      <c r="B50" s="6" t="s">
        <v>61</v>
      </c>
      <c r="C50" s="6" t="s">
        <v>62</v>
      </c>
      <c r="D50" s="6" t="s">
        <v>63</v>
      </c>
      <c r="E50" s="6">
        <f>468+500</f>
        <v>968</v>
      </c>
      <c r="F50" s="18" t="s">
        <v>653</v>
      </c>
      <c r="G50" s="38">
        <v>0</v>
      </c>
      <c r="H50" s="38">
        <v>800</v>
      </c>
      <c r="I50" s="194"/>
      <c r="J50" s="194"/>
      <c r="K50" s="26" t="s">
        <v>404</v>
      </c>
    </row>
    <row r="51" spans="1:11" s="8" customFormat="1" ht="93.75" customHeight="1">
      <c r="A51" s="274"/>
      <c r="B51" s="6" t="s">
        <v>64</v>
      </c>
      <c r="C51" s="6" t="s">
        <v>469</v>
      </c>
      <c r="D51" s="6" t="s">
        <v>65</v>
      </c>
      <c r="E51" s="49">
        <f>363+175+146+122+52+180</f>
        <v>1038</v>
      </c>
      <c r="F51" s="49" t="s">
        <v>649</v>
      </c>
      <c r="G51" s="38">
        <v>0</v>
      </c>
      <c r="H51" s="38">
        <v>400</v>
      </c>
      <c r="I51" s="18"/>
      <c r="J51" s="133"/>
      <c r="K51" s="26" t="s">
        <v>470</v>
      </c>
    </row>
    <row r="52" spans="1:11" s="8" customFormat="1" ht="117" customHeight="1">
      <c r="A52" s="271" t="s">
        <v>659</v>
      </c>
      <c r="B52" s="271"/>
      <c r="C52" s="271"/>
      <c r="D52" s="271"/>
      <c r="E52" s="271"/>
      <c r="F52" s="271"/>
      <c r="G52" s="271"/>
      <c r="H52" s="271"/>
      <c r="I52" s="271"/>
      <c r="J52" s="271"/>
      <c r="K52" s="271"/>
    </row>
    <row r="53" spans="1:11" s="24" customFormat="1" ht="23.25" customHeight="1">
      <c r="A53" s="318" t="s">
        <v>210</v>
      </c>
      <c r="B53" s="319"/>
      <c r="C53" s="319"/>
      <c r="D53" s="319"/>
      <c r="E53" s="319"/>
      <c r="F53" s="319"/>
      <c r="G53" s="319"/>
      <c r="H53" s="319"/>
      <c r="I53" s="319"/>
      <c r="J53" s="319"/>
      <c r="K53" s="320"/>
    </row>
    <row r="54" spans="1:11" s="17" customFormat="1" ht="30.75" customHeight="1">
      <c r="A54" s="275" t="s">
        <v>235</v>
      </c>
      <c r="B54" s="275"/>
      <c r="C54" s="275"/>
      <c r="D54" s="275"/>
      <c r="E54" s="275"/>
      <c r="F54" s="275"/>
      <c r="G54" s="275"/>
      <c r="H54" s="275"/>
      <c r="I54" s="275"/>
      <c r="J54" s="275"/>
      <c r="K54" s="275"/>
    </row>
    <row r="55" spans="1:11" s="2" customFormat="1" ht="35.25" customHeight="1">
      <c r="A55" s="46" t="s">
        <v>477</v>
      </c>
      <c r="B55" s="270" t="s">
        <v>479</v>
      </c>
      <c r="C55" s="270" t="s">
        <v>514</v>
      </c>
      <c r="D55" s="270" t="s">
        <v>3</v>
      </c>
      <c r="E55" s="270" t="s">
        <v>528</v>
      </c>
      <c r="F55" s="270"/>
      <c r="G55" s="270" t="s">
        <v>515</v>
      </c>
      <c r="H55" s="270"/>
      <c r="I55" s="270"/>
      <c r="J55" s="124"/>
      <c r="K55" s="270" t="s">
        <v>485</v>
      </c>
    </row>
    <row r="56" spans="1:11" s="2" customFormat="1" ht="36">
      <c r="A56" s="75" t="s">
        <v>478</v>
      </c>
      <c r="B56" s="270"/>
      <c r="C56" s="270"/>
      <c r="D56" s="270"/>
      <c r="E56" s="48" t="s">
        <v>392</v>
      </c>
      <c r="F56" s="48" t="s">
        <v>391</v>
      </c>
      <c r="G56" s="3" t="s">
        <v>516</v>
      </c>
      <c r="H56" s="3" t="s">
        <v>517</v>
      </c>
      <c r="I56" s="3" t="s">
        <v>396</v>
      </c>
      <c r="J56" s="3"/>
      <c r="K56" s="270"/>
    </row>
    <row r="57" spans="1:11" s="25" customFormat="1" ht="122.25" customHeight="1">
      <c r="A57" s="271" t="s">
        <v>480</v>
      </c>
      <c r="B57" s="271" t="s">
        <v>211</v>
      </c>
      <c r="C57" s="50" t="s">
        <v>405</v>
      </c>
      <c r="D57" s="50" t="s">
        <v>212</v>
      </c>
      <c r="E57" s="50" t="s">
        <v>496</v>
      </c>
      <c r="F57" s="50"/>
      <c r="G57" s="19">
        <v>0</v>
      </c>
      <c r="H57" s="27">
        <v>1</v>
      </c>
      <c r="I57" s="50"/>
      <c r="J57" s="125"/>
      <c r="K57" s="49" t="s">
        <v>213</v>
      </c>
    </row>
    <row r="58" spans="1:11" s="25" customFormat="1" ht="171" customHeight="1">
      <c r="A58" s="271"/>
      <c r="B58" s="271"/>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71" t="s">
        <v>219</v>
      </c>
      <c r="B61" s="4" t="s">
        <v>240</v>
      </c>
      <c r="C61" s="4" t="s">
        <v>217</v>
      </c>
      <c r="D61" s="6" t="s">
        <v>212</v>
      </c>
      <c r="E61" s="52" t="s">
        <v>716</v>
      </c>
      <c r="F61" s="50"/>
      <c r="G61" s="19">
        <v>0</v>
      </c>
      <c r="H61" s="27">
        <v>1</v>
      </c>
      <c r="I61" s="50"/>
      <c r="J61" s="125"/>
      <c r="K61" s="49" t="s">
        <v>213</v>
      </c>
    </row>
    <row r="62" spans="1:11" s="25" customFormat="1" ht="97.5" customHeight="1">
      <c r="A62" s="271"/>
      <c r="B62" s="4" t="s">
        <v>239</v>
      </c>
      <c r="C62" s="4" t="s">
        <v>217</v>
      </c>
      <c r="D62" s="6" t="s">
        <v>212</v>
      </c>
      <c r="E62" s="50" t="s">
        <v>500</v>
      </c>
      <c r="F62" s="50"/>
      <c r="G62" s="19">
        <v>0</v>
      </c>
      <c r="H62" s="27">
        <v>1</v>
      </c>
      <c r="I62" s="50"/>
      <c r="J62" s="125"/>
      <c r="K62" s="49" t="s">
        <v>213</v>
      </c>
    </row>
    <row r="63" spans="1:11" s="25" customFormat="1" ht="96.75" customHeight="1">
      <c r="A63" s="271" t="s">
        <v>337</v>
      </c>
      <c r="B63" s="50" t="s">
        <v>236</v>
      </c>
      <c r="C63" s="4" t="s">
        <v>217</v>
      </c>
      <c r="D63" s="6" t="s">
        <v>212</v>
      </c>
      <c r="E63" s="50" t="s">
        <v>501</v>
      </c>
      <c r="F63" s="50"/>
      <c r="G63" s="19">
        <v>0</v>
      </c>
      <c r="H63" s="27">
        <v>1</v>
      </c>
      <c r="I63" s="50"/>
      <c r="J63" s="125"/>
      <c r="K63" s="49" t="s">
        <v>213</v>
      </c>
    </row>
    <row r="64" spans="1:11" s="25" customFormat="1" ht="87.75" customHeight="1">
      <c r="A64" s="271"/>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71" t="s">
        <v>220</v>
      </c>
      <c r="B66" s="50" t="s">
        <v>221</v>
      </c>
      <c r="C66" s="4" t="s">
        <v>217</v>
      </c>
      <c r="D66" s="6" t="s">
        <v>222</v>
      </c>
      <c r="E66" s="49" t="s">
        <v>503</v>
      </c>
      <c r="F66" s="49"/>
      <c r="G66" s="19">
        <v>0</v>
      </c>
      <c r="H66" s="19">
        <v>1</v>
      </c>
      <c r="I66" s="49"/>
      <c r="J66" s="126"/>
      <c r="K66" s="49" t="s">
        <v>223</v>
      </c>
    </row>
    <row r="67" spans="1:11" s="30" customFormat="1" ht="63.75" customHeight="1">
      <c r="A67" s="271"/>
      <c r="B67" s="50" t="s">
        <v>346</v>
      </c>
      <c r="C67" s="50" t="s">
        <v>347</v>
      </c>
      <c r="D67" s="4" t="s">
        <v>348</v>
      </c>
      <c r="E67" s="92"/>
      <c r="F67" s="19" t="s">
        <v>410</v>
      </c>
      <c r="G67" s="19">
        <v>0</v>
      </c>
      <c r="H67" s="19">
        <v>0.5</v>
      </c>
      <c r="I67" s="19"/>
      <c r="J67" s="19"/>
      <c r="K67" s="50" t="s">
        <v>223</v>
      </c>
    </row>
    <row r="68" spans="1:11" s="25" customFormat="1" ht="48">
      <c r="A68" s="283"/>
      <c r="B68" s="271" t="s">
        <v>531</v>
      </c>
      <c r="C68" s="4" t="s">
        <v>532</v>
      </c>
      <c r="D68" s="50" t="s">
        <v>412</v>
      </c>
      <c r="E68" s="23">
        <v>1</v>
      </c>
      <c r="F68" s="23"/>
      <c r="G68" s="19">
        <v>0</v>
      </c>
      <c r="H68" s="23">
        <v>1</v>
      </c>
      <c r="I68" s="23"/>
      <c r="J68" s="23"/>
      <c r="K68" s="49" t="s">
        <v>411</v>
      </c>
    </row>
    <row r="69" spans="1:11" s="30" customFormat="1" ht="56.25" customHeight="1">
      <c r="A69" s="283"/>
      <c r="B69" s="280"/>
      <c r="C69" s="4" t="s">
        <v>356</v>
      </c>
      <c r="D69" s="50" t="s">
        <v>345</v>
      </c>
      <c r="E69" s="19">
        <v>1</v>
      </c>
      <c r="F69" s="19"/>
      <c r="G69" s="19">
        <v>0</v>
      </c>
      <c r="H69" s="19">
        <v>1</v>
      </c>
      <c r="I69" s="19"/>
      <c r="J69" s="19"/>
      <c r="K69" s="50" t="s">
        <v>349</v>
      </c>
    </row>
    <row r="70" spans="1:11" s="25" customFormat="1" ht="72">
      <c r="A70" s="283"/>
      <c r="B70" s="4" t="s">
        <v>224</v>
      </c>
      <c r="C70" s="50" t="s">
        <v>225</v>
      </c>
      <c r="D70" s="50" t="s">
        <v>226</v>
      </c>
      <c r="E70" s="19" t="s">
        <v>407</v>
      </c>
      <c r="F70" s="19"/>
      <c r="G70" s="19">
        <v>0</v>
      </c>
      <c r="H70" s="19">
        <f>9/9</f>
        <v>1</v>
      </c>
      <c r="I70" s="19"/>
      <c r="J70" s="19"/>
      <c r="K70" s="49" t="s">
        <v>227</v>
      </c>
    </row>
    <row r="71" spans="1:11" s="25" customFormat="1" ht="60">
      <c r="A71" s="283"/>
      <c r="B71" s="4" t="s">
        <v>228</v>
      </c>
      <c r="C71" s="50" t="s">
        <v>229</v>
      </c>
      <c r="D71" s="50" t="s">
        <v>395</v>
      </c>
      <c r="E71" s="19" t="s">
        <v>408</v>
      </c>
      <c r="F71" s="19"/>
      <c r="G71" s="19">
        <v>0</v>
      </c>
      <c r="H71" s="19">
        <f>21/21</f>
        <v>1</v>
      </c>
      <c r="I71" s="19"/>
      <c r="J71" s="19"/>
      <c r="K71" s="49" t="s">
        <v>230</v>
      </c>
    </row>
    <row r="72" spans="1:11" s="25" customFormat="1" ht="72">
      <c r="A72" s="283"/>
      <c r="B72" s="4" t="s">
        <v>231</v>
      </c>
      <c r="C72" s="50" t="s">
        <v>232</v>
      </c>
      <c r="D72" s="50" t="s">
        <v>233</v>
      </c>
      <c r="E72" s="19" t="s">
        <v>504</v>
      </c>
      <c r="F72" s="19"/>
      <c r="G72" s="19">
        <v>0</v>
      </c>
      <c r="H72" s="19">
        <f>5/5</f>
        <v>1</v>
      </c>
      <c r="I72" s="19"/>
      <c r="J72" s="19"/>
      <c r="K72" s="49" t="s">
        <v>234</v>
      </c>
    </row>
    <row r="73" spans="1:11" ht="42.75" customHeight="1">
      <c r="A73" s="283"/>
      <c r="B73" s="49" t="s">
        <v>66</v>
      </c>
      <c r="C73" s="6" t="s">
        <v>67</v>
      </c>
      <c r="D73" s="6" t="s">
        <v>68</v>
      </c>
      <c r="E73" s="27">
        <v>0.4</v>
      </c>
      <c r="F73" s="27"/>
      <c r="G73" s="66">
        <v>0</v>
      </c>
      <c r="H73" s="27">
        <v>1</v>
      </c>
      <c r="I73" s="27"/>
      <c r="J73" s="27"/>
      <c r="K73" s="49" t="s">
        <v>69</v>
      </c>
    </row>
    <row r="74" spans="1:11" ht="87.75" customHeight="1">
      <c r="A74" s="283"/>
      <c r="B74" s="49" t="s">
        <v>70</v>
      </c>
      <c r="C74" s="6" t="s">
        <v>71</v>
      </c>
      <c r="D74" s="6" t="s">
        <v>72</v>
      </c>
      <c r="E74" s="27">
        <v>1</v>
      </c>
      <c r="F74" s="27"/>
      <c r="G74" s="66">
        <v>0</v>
      </c>
      <c r="H74" s="27">
        <v>1</v>
      </c>
      <c r="I74" s="27"/>
      <c r="J74" s="27"/>
      <c r="K74" s="49" t="s">
        <v>69</v>
      </c>
    </row>
    <row r="75" spans="1:11" s="8" customFormat="1" ht="30.75" customHeight="1">
      <c r="A75" s="283" t="s">
        <v>475</v>
      </c>
      <c r="B75" s="292"/>
      <c r="C75" s="292"/>
      <c r="D75" s="292"/>
      <c r="E75" s="292"/>
      <c r="F75" s="292"/>
      <c r="G75" s="292"/>
      <c r="H75" s="292"/>
      <c r="I75" s="292"/>
      <c r="J75" s="292"/>
      <c r="K75" s="292"/>
    </row>
    <row r="76" spans="1:11" ht="23.25" customHeight="1">
      <c r="A76" s="296" t="s">
        <v>73</v>
      </c>
      <c r="B76" s="296"/>
      <c r="C76" s="296"/>
      <c r="D76" s="296"/>
      <c r="E76" s="296"/>
      <c r="F76" s="296"/>
      <c r="G76" s="296"/>
      <c r="H76" s="296"/>
      <c r="I76" s="296"/>
      <c r="J76" s="296"/>
      <c r="K76" s="296"/>
    </row>
    <row r="77" spans="1:212" ht="18.75" customHeight="1">
      <c r="A77" s="271" t="s">
        <v>207</v>
      </c>
      <c r="B77" s="271"/>
      <c r="C77" s="271"/>
      <c r="D77" s="271"/>
      <c r="E77" s="271"/>
      <c r="F77" s="271"/>
      <c r="G77" s="271"/>
      <c r="H77" s="271"/>
      <c r="I77" s="271"/>
      <c r="J77" s="271"/>
      <c r="K77" s="27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71"/>
      <c r="B78" s="271"/>
      <c r="C78" s="271"/>
      <c r="D78" s="271"/>
      <c r="E78" s="271"/>
      <c r="F78" s="271"/>
      <c r="G78" s="271"/>
      <c r="H78" s="271"/>
      <c r="I78" s="271"/>
      <c r="J78" s="271"/>
      <c r="K78" s="271"/>
    </row>
    <row r="79" spans="1:11" s="2" customFormat="1" ht="35.25" customHeight="1">
      <c r="A79" s="46" t="s">
        <v>477</v>
      </c>
      <c r="B79" s="270" t="s">
        <v>479</v>
      </c>
      <c r="C79" s="270" t="s">
        <v>514</v>
      </c>
      <c r="D79" s="270" t="s">
        <v>3</v>
      </c>
      <c r="E79" s="270" t="s">
        <v>528</v>
      </c>
      <c r="F79" s="270"/>
      <c r="G79" s="270" t="s">
        <v>515</v>
      </c>
      <c r="H79" s="270"/>
      <c r="I79" s="270"/>
      <c r="J79" s="124"/>
      <c r="K79" s="270" t="s">
        <v>485</v>
      </c>
    </row>
    <row r="80" spans="1:11" s="2" customFormat="1" ht="36">
      <c r="A80" s="46" t="s">
        <v>478</v>
      </c>
      <c r="B80" s="270"/>
      <c r="C80" s="270"/>
      <c r="D80" s="270"/>
      <c r="E80" s="48" t="s">
        <v>392</v>
      </c>
      <c r="F80" s="48" t="s">
        <v>391</v>
      </c>
      <c r="G80" s="3" t="s">
        <v>516</v>
      </c>
      <c r="H80" s="3" t="s">
        <v>517</v>
      </c>
      <c r="I80" s="3" t="s">
        <v>396</v>
      </c>
      <c r="J80" s="3"/>
      <c r="K80" s="270"/>
    </row>
    <row r="81" spans="1:212" s="8" customFormat="1" ht="157.5" customHeight="1">
      <c r="A81" s="283"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83"/>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83"/>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83"/>
      <c r="B84" s="64" t="s">
        <v>558</v>
      </c>
      <c r="C84" s="64" t="s">
        <v>559</v>
      </c>
      <c r="D84" s="56" t="s">
        <v>560</v>
      </c>
      <c r="E84" s="56" t="s">
        <v>561</v>
      </c>
      <c r="F84" s="4" t="s">
        <v>562</v>
      </c>
      <c r="G84" s="62">
        <v>0</v>
      </c>
      <c r="H84" s="63">
        <v>1</v>
      </c>
      <c r="I84" s="4"/>
      <c r="J84" s="4"/>
      <c r="K84" s="97" t="s">
        <v>563</v>
      </c>
    </row>
    <row r="85" spans="1:11" s="8" customFormat="1" ht="86.25" customHeight="1">
      <c r="A85" s="283"/>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27" t="s">
        <v>130</v>
      </c>
      <c r="B87" s="327"/>
      <c r="C87" s="327"/>
      <c r="D87" s="327"/>
      <c r="E87" s="327"/>
      <c r="F87" s="327"/>
      <c r="G87" s="327"/>
      <c r="H87" s="327"/>
      <c r="I87" s="327"/>
      <c r="J87" s="327"/>
      <c r="K87" s="327"/>
    </row>
    <row r="88" spans="1:11" ht="46.5" customHeight="1">
      <c r="A88" s="279" t="s">
        <v>520</v>
      </c>
      <c r="B88" s="279"/>
      <c r="C88" s="279"/>
      <c r="D88" s="279"/>
      <c r="E88" s="279"/>
      <c r="F88" s="279"/>
      <c r="G88" s="279"/>
      <c r="H88" s="279"/>
      <c r="I88" s="279"/>
      <c r="J88" s="279"/>
      <c r="K88" s="279"/>
    </row>
    <row r="89" spans="1:11" s="2" customFormat="1" ht="35.25" customHeight="1">
      <c r="A89" s="46" t="s">
        <v>477</v>
      </c>
      <c r="B89" s="270" t="s">
        <v>479</v>
      </c>
      <c r="C89" s="270" t="s">
        <v>514</v>
      </c>
      <c r="D89" s="270" t="s">
        <v>3</v>
      </c>
      <c r="E89" s="270" t="s">
        <v>528</v>
      </c>
      <c r="F89" s="270"/>
      <c r="G89" s="270" t="s">
        <v>515</v>
      </c>
      <c r="H89" s="270"/>
      <c r="I89" s="270"/>
      <c r="J89" s="124"/>
      <c r="K89" s="270" t="s">
        <v>485</v>
      </c>
    </row>
    <row r="90" spans="1:11" s="2" customFormat="1" ht="36">
      <c r="A90" s="75" t="s">
        <v>478</v>
      </c>
      <c r="B90" s="270"/>
      <c r="C90" s="270"/>
      <c r="D90" s="270"/>
      <c r="E90" s="48" t="s">
        <v>392</v>
      </c>
      <c r="F90" s="48" t="s">
        <v>391</v>
      </c>
      <c r="G90" s="3" t="s">
        <v>516</v>
      </c>
      <c r="H90" s="3" t="s">
        <v>517</v>
      </c>
      <c r="I90" s="3" t="s">
        <v>396</v>
      </c>
      <c r="J90" s="3"/>
      <c r="K90" s="270"/>
    </row>
    <row r="91" spans="1:11" ht="72">
      <c r="A91" s="285" t="s">
        <v>481</v>
      </c>
      <c r="B91" s="310" t="s">
        <v>132</v>
      </c>
      <c r="C91" s="51" t="s">
        <v>133</v>
      </c>
      <c r="D91" s="51" t="s">
        <v>414</v>
      </c>
      <c r="E91" s="16">
        <v>1</v>
      </c>
      <c r="F91" s="51" t="s">
        <v>665</v>
      </c>
      <c r="G91" s="22">
        <v>0</v>
      </c>
      <c r="H91" s="16">
        <v>1</v>
      </c>
      <c r="I91" s="93"/>
      <c r="J91" s="93"/>
      <c r="K91" s="51" t="s">
        <v>131</v>
      </c>
    </row>
    <row r="92" spans="1:11" ht="36">
      <c r="A92" s="285"/>
      <c r="B92" s="310"/>
      <c r="C92" s="51" t="s">
        <v>685</v>
      </c>
      <c r="D92" s="51" t="s">
        <v>664</v>
      </c>
      <c r="E92" s="16" t="s">
        <v>398</v>
      </c>
      <c r="F92" s="51"/>
      <c r="G92" s="22">
        <v>0</v>
      </c>
      <c r="H92" s="16">
        <v>1</v>
      </c>
      <c r="I92" s="93"/>
      <c r="J92" s="93"/>
      <c r="K92" s="51"/>
    </row>
    <row r="93" spans="1:11" ht="60">
      <c r="A93" s="285"/>
      <c r="B93" s="310"/>
      <c r="C93" s="21" t="s">
        <v>134</v>
      </c>
      <c r="D93" s="21" t="s">
        <v>135</v>
      </c>
      <c r="E93" s="20" t="s">
        <v>413</v>
      </c>
      <c r="F93" s="4" t="s">
        <v>533</v>
      </c>
      <c r="G93" s="22">
        <v>0</v>
      </c>
      <c r="H93" s="16">
        <v>1</v>
      </c>
      <c r="I93" s="51"/>
      <c r="J93" s="51"/>
      <c r="K93" s="51" t="s">
        <v>131</v>
      </c>
    </row>
    <row r="94" spans="1:11" ht="79.5" customHeight="1">
      <c r="A94" s="285"/>
      <c r="B94" s="51" t="s">
        <v>136</v>
      </c>
      <c r="C94" s="50" t="s">
        <v>137</v>
      </c>
      <c r="D94" s="50" t="s">
        <v>138</v>
      </c>
      <c r="E94" s="20" t="s">
        <v>417</v>
      </c>
      <c r="F94" s="4" t="s">
        <v>712</v>
      </c>
      <c r="G94" s="23">
        <v>0</v>
      </c>
      <c r="H94" s="19">
        <v>1</v>
      </c>
      <c r="I94" s="51"/>
      <c r="J94" s="51"/>
      <c r="K94" s="51" t="s">
        <v>131</v>
      </c>
    </row>
    <row r="95" spans="1:11" ht="84">
      <c r="A95" s="310"/>
      <c r="B95" s="51" t="s">
        <v>209</v>
      </c>
      <c r="C95" s="50" t="s">
        <v>521</v>
      </c>
      <c r="D95" s="50" t="s">
        <v>139</v>
      </c>
      <c r="E95" s="20" t="s">
        <v>711</v>
      </c>
      <c r="F95" s="4" t="s">
        <v>415</v>
      </c>
      <c r="G95" s="23">
        <v>0</v>
      </c>
      <c r="H95" s="19">
        <v>1</v>
      </c>
      <c r="I95" s="51"/>
      <c r="J95" s="51"/>
      <c r="K95" s="51" t="s">
        <v>131</v>
      </c>
    </row>
    <row r="96" spans="1:11" ht="48">
      <c r="A96" s="310"/>
      <c r="B96" s="51" t="s">
        <v>140</v>
      </c>
      <c r="C96" s="50" t="s">
        <v>141</v>
      </c>
      <c r="D96" s="50" t="s">
        <v>142</v>
      </c>
      <c r="E96" s="20" t="s">
        <v>418</v>
      </c>
      <c r="F96" s="4" t="s">
        <v>416</v>
      </c>
      <c r="G96" s="23">
        <v>0</v>
      </c>
      <c r="H96" s="16">
        <v>1</v>
      </c>
      <c r="I96" s="51"/>
      <c r="J96" s="51"/>
      <c r="K96" s="51" t="s">
        <v>131</v>
      </c>
    </row>
    <row r="97" spans="1:11" ht="78" customHeight="1">
      <c r="A97" s="310"/>
      <c r="B97" s="51" t="s">
        <v>143</v>
      </c>
      <c r="C97" s="50" t="s">
        <v>144</v>
      </c>
      <c r="D97" s="50" t="s">
        <v>145</v>
      </c>
      <c r="E97" s="19">
        <v>0.9</v>
      </c>
      <c r="F97" s="4" t="s">
        <v>713</v>
      </c>
      <c r="G97" s="23">
        <v>0</v>
      </c>
      <c r="H97" s="16">
        <v>1</v>
      </c>
      <c r="I97" s="16"/>
      <c r="J97" s="16"/>
      <c r="K97" s="51" t="s">
        <v>131</v>
      </c>
    </row>
    <row r="98" spans="1:11" ht="54.75" customHeight="1">
      <c r="A98" s="311"/>
      <c r="B98" s="50" t="s">
        <v>339</v>
      </c>
      <c r="C98" s="50" t="s">
        <v>358</v>
      </c>
      <c r="D98" s="50" t="s">
        <v>340</v>
      </c>
      <c r="E98" s="20">
        <v>1</v>
      </c>
      <c r="F98" s="4"/>
      <c r="G98" s="23">
        <v>0</v>
      </c>
      <c r="H98" s="23">
        <v>1</v>
      </c>
      <c r="I98" s="23"/>
      <c r="J98" s="23"/>
      <c r="K98" s="51" t="s">
        <v>338</v>
      </c>
    </row>
    <row r="99" spans="1:11" ht="36">
      <c r="A99" s="285" t="s">
        <v>146</v>
      </c>
      <c r="B99" s="28" t="s">
        <v>66</v>
      </c>
      <c r="C99" s="6" t="s">
        <v>67</v>
      </c>
      <c r="D99" s="6" t="s">
        <v>68</v>
      </c>
      <c r="E99" s="27">
        <v>0.8</v>
      </c>
      <c r="F99" s="4"/>
      <c r="G99" s="23">
        <v>0</v>
      </c>
      <c r="H99" s="9">
        <v>1</v>
      </c>
      <c r="I99" s="9"/>
      <c r="J99" s="9"/>
      <c r="K99" s="28" t="s">
        <v>69</v>
      </c>
    </row>
    <row r="100" spans="1:11" ht="61.5" customHeight="1">
      <c r="A100" s="271"/>
      <c r="B100" s="28" t="s">
        <v>70</v>
      </c>
      <c r="C100" s="6" t="s">
        <v>71</v>
      </c>
      <c r="D100" s="6" t="s">
        <v>72</v>
      </c>
      <c r="E100" s="27">
        <v>1</v>
      </c>
      <c r="F100" s="4" t="s">
        <v>420</v>
      </c>
      <c r="G100" s="23">
        <v>0</v>
      </c>
      <c r="H100" s="9">
        <v>1</v>
      </c>
      <c r="I100" s="9"/>
      <c r="J100" s="9"/>
      <c r="K100" s="28" t="s">
        <v>69</v>
      </c>
    </row>
    <row r="101" spans="1:11" s="17" customFormat="1" ht="24" customHeight="1">
      <c r="A101" s="308" t="s">
        <v>371</v>
      </c>
      <c r="B101" s="308"/>
      <c r="C101" s="308"/>
      <c r="D101" s="308"/>
      <c r="E101" s="308"/>
      <c r="F101" s="308"/>
      <c r="G101" s="308"/>
      <c r="H101" s="308"/>
      <c r="I101" s="308"/>
      <c r="J101" s="308"/>
      <c r="K101" s="308"/>
    </row>
    <row r="102" spans="1:11" s="17" customFormat="1" ht="36" customHeight="1">
      <c r="A102" s="309" t="s">
        <v>534</v>
      </c>
      <c r="B102" s="309"/>
      <c r="C102" s="309"/>
      <c r="D102" s="309"/>
      <c r="E102" s="309"/>
      <c r="F102" s="309"/>
      <c r="G102" s="309"/>
      <c r="H102" s="309"/>
      <c r="I102" s="309"/>
      <c r="J102" s="309"/>
      <c r="K102" s="309"/>
    </row>
    <row r="103" spans="1:11" s="2" customFormat="1" ht="35.25" customHeight="1">
      <c r="A103" s="46" t="s">
        <v>477</v>
      </c>
      <c r="B103" s="270" t="s">
        <v>479</v>
      </c>
      <c r="C103" s="270" t="s">
        <v>514</v>
      </c>
      <c r="D103" s="270" t="s">
        <v>3</v>
      </c>
      <c r="E103" s="270" t="s">
        <v>528</v>
      </c>
      <c r="F103" s="270"/>
      <c r="G103" s="270" t="s">
        <v>515</v>
      </c>
      <c r="H103" s="270"/>
      <c r="I103" s="270"/>
      <c r="J103" s="124"/>
      <c r="K103" s="270" t="s">
        <v>485</v>
      </c>
    </row>
    <row r="104" spans="1:11" s="2" customFormat="1" ht="36">
      <c r="A104" s="46" t="s">
        <v>478</v>
      </c>
      <c r="B104" s="270"/>
      <c r="C104" s="270"/>
      <c r="D104" s="270"/>
      <c r="E104" s="48" t="s">
        <v>392</v>
      </c>
      <c r="F104" s="48" t="s">
        <v>391</v>
      </c>
      <c r="G104" s="3" t="s">
        <v>516</v>
      </c>
      <c r="H104" s="3" t="s">
        <v>517</v>
      </c>
      <c r="I104" s="3" t="s">
        <v>396</v>
      </c>
      <c r="J104" s="3"/>
      <c r="K104" s="270"/>
    </row>
    <row r="105" spans="1:11" s="15" customFormat="1" ht="198.75" customHeight="1">
      <c r="A105" s="271" t="s">
        <v>482</v>
      </c>
      <c r="B105" s="295" t="s">
        <v>363</v>
      </c>
      <c r="C105" s="286" t="s">
        <v>364</v>
      </c>
      <c r="D105" s="59" t="s">
        <v>365</v>
      </c>
      <c r="E105" s="59">
        <v>20</v>
      </c>
      <c r="F105" s="59" t="s">
        <v>686</v>
      </c>
      <c r="G105" s="66">
        <v>0</v>
      </c>
      <c r="H105" s="59" t="s">
        <v>687</v>
      </c>
      <c r="I105" s="66"/>
      <c r="J105" s="66"/>
      <c r="K105" s="59" t="s">
        <v>366</v>
      </c>
    </row>
    <row r="106" spans="1:11" s="15" customFormat="1" ht="141.75" customHeight="1">
      <c r="A106" s="295"/>
      <c r="B106" s="295"/>
      <c r="C106" s="286"/>
      <c r="D106" s="59" t="s">
        <v>472</v>
      </c>
      <c r="E106" s="59">
        <v>8</v>
      </c>
      <c r="F106" s="59" t="s">
        <v>688</v>
      </c>
      <c r="G106" s="66">
        <v>0</v>
      </c>
      <c r="H106" s="59" t="s">
        <v>687</v>
      </c>
      <c r="I106" s="66"/>
      <c r="J106" s="66"/>
      <c r="K106" s="59" t="s">
        <v>366</v>
      </c>
    </row>
    <row r="107" spans="1:11" s="15" customFormat="1" ht="71.25" customHeight="1">
      <c r="A107" s="295"/>
      <c r="B107" s="295"/>
      <c r="C107" s="286"/>
      <c r="D107" s="59" t="s">
        <v>367</v>
      </c>
      <c r="E107" s="59">
        <v>0</v>
      </c>
      <c r="F107" s="59" t="s">
        <v>689</v>
      </c>
      <c r="G107" s="66">
        <v>0</v>
      </c>
      <c r="H107" s="59" t="s">
        <v>687</v>
      </c>
      <c r="I107" s="66"/>
      <c r="J107" s="66"/>
      <c r="K107" s="59" t="s">
        <v>366</v>
      </c>
    </row>
    <row r="108" spans="1:11" s="15" customFormat="1" ht="149.25" customHeight="1">
      <c r="A108" s="295"/>
      <c r="B108" s="295"/>
      <c r="C108" s="286"/>
      <c r="D108" s="59" t="s">
        <v>368</v>
      </c>
      <c r="E108" s="59" t="s">
        <v>423</v>
      </c>
      <c r="F108" s="59" t="s">
        <v>690</v>
      </c>
      <c r="G108" s="66">
        <v>0</v>
      </c>
      <c r="H108" s="59" t="s">
        <v>687</v>
      </c>
      <c r="I108" s="66"/>
      <c r="J108" s="66"/>
      <c r="K108" s="59" t="s">
        <v>366</v>
      </c>
    </row>
    <row r="109" spans="1:11" s="15" customFormat="1" ht="98.25" customHeight="1">
      <c r="A109" s="295"/>
      <c r="B109" s="295"/>
      <c r="C109" s="59" t="s">
        <v>369</v>
      </c>
      <c r="D109" s="59" t="s">
        <v>370</v>
      </c>
      <c r="E109" s="59" t="s">
        <v>424</v>
      </c>
      <c r="F109" s="59" t="s">
        <v>691</v>
      </c>
      <c r="G109" s="66">
        <v>1</v>
      </c>
      <c r="H109" s="27">
        <v>1</v>
      </c>
      <c r="I109" s="59"/>
      <c r="J109" s="128"/>
      <c r="K109" s="59" t="s">
        <v>366</v>
      </c>
    </row>
    <row r="110" spans="1:11" ht="48" customHeight="1">
      <c r="A110" s="295"/>
      <c r="B110" s="59" t="s">
        <v>66</v>
      </c>
      <c r="C110" s="59" t="s">
        <v>67</v>
      </c>
      <c r="D110" s="59" t="s">
        <v>68</v>
      </c>
      <c r="E110" s="42">
        <v>1</v>
      </c>
      <c r="F110" s="59" t="s">
        <v>692</v>
      </c>
      <c r="G110" s="66">
        <v>0</v>
      </c>
      <c r="H110" s="27">
        <v>1</v>
      </c>
      <c r="I110" s="27"/>
      <c r="J110" s="27"/>
      <c r="K110" s="59" t="s">
        <v>471</v>
      </c>
    </row>
    <row r="111" spans="1:11" ht="66.75" customHeight="1">
      <c r="A111" s="295"/>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84" t="s">
        <v>272</v>
      </c>
      <c r="B113" s="284"/>
      <c r="C113" s="284"/>
      <c r="D113" s="284"/>
      <c r="E113" s="284"/>
      <c r="F113" s="284"/>
      <c r="G113" s="284"/>
      <c r="H113" s="284"/>
      <c r="I113" s="284"/>
      <c r="J113" s="284"/>
      <c r="K113" s="284"/>
    </row>
    <row r="114" spans="1:11" s="17" customFormat="1" ht="32.25" customHeight="1">
      <c r="A114" s="301" t="s">
        <v>293</v>
      </c>
      <c r="B114" s="301"/>
      <c r="C114" s="301"/>
      <c r="D114" s="301"/>
      <c r="E114" s="301"/>
      <c r="F114" s="301"/>
      <c r="G114" s="301"/>
      <c r="H114" s="301"/>
      <c r="I114" s="301"/>
      <c r="J114" s="301"/>
      <c r="K114" s="301"/>
    </row>
    <row r="115" spans="1:11" s="2" customFormat="1" ht="35.25" customHeight="1">
      <c r="A115" s="46" t="s">
        <v>477</v>
      </c>
      <c r="B115" s="270" t="s">
        <v>479</v>
      </c>
      <c r="C115" s="270" t="s">
        <v>514</v>
      </c>
      <c r="D115" s="270" t="s">
        <v>3</v>
      </c>
      <c r="E115" s="270" t="s">
        <v>528</v>
      </c>
      <c r="F115" s="270"/>
      <c r="G115" s="270" t="s">
        <v>515</v>
      </c>
      <c r="H115" s="270"/>
      <c r="I115" s="270"/>
      <c r="J115" s="124"/>
      <c r="K115" s="270" t="s">
        <v>485</v>
      </c>
    </row>
    <row r="116" spans="1:11" s="2" customFormat="1" ht="36">
      <c r="A116" s="46" t="s">
        <v>478</v>
      </c>
      <c r="B116" s="270"/>
      <c r="C116" s="270"/>
      <c r="D116" s="270"/>
      <c r="E116" s="48" t="s">
        <v>392</v>
      </c>
      <c r="F116" s="48" t="s">
        <v>391</v>
      </c>
      <c r="G116" s="3" t="s">
        <v>516</v>
      </c>
      <c r="H116" s="3" t="s">
        <v>517</v>
      </c>
      <c r="I116" s="3" t="s">
        <v>396</v>
      </c>
      <c r="J116" s="3"/>
      <c r="K116" s="270"/>
    </row>
    <row r="117" spans="1:11" s="14" customFormat="1" ht="88.5" customHeight="1">
      <c r="A117" s="295" t="s">
        <v>432</v>
      </c>
      <c r="B117" s="295" t="s">
        <v>597</v>
      </c>
      <c r="C117" s="295" t="s">
        <v>357</v>
      </c>
      <c r="D117" s="6" t="s">
        <v>596</v>
      </c>
      <c r="E117" s="87" t="s">
        <v>610</v>
      </c>
      <c r="F117" s="6" t="s">
        <v>625</v>
      </c>
      <c r="G117" s="88">
        <v>0</v>
      </c>
      <c r="H117" s="89">
        <v>6547040539</v>
      </c>
      <c r="I117" s="89"/>
      <c r="J117" s="89"/>
      <c r="K117" s="6" t="s">
        <v>611</v>
      </c>
    </row>
    <row r="118" spans="1:11" s="14" customFormat="1" ht="96">
      <c r="A118" s="295"/>
      <c r="B118" s="295"/>
      <c r="C118" s="295"/>
      <c r="D118" s="6" t="s">
        <v>476</v>
      </c>
      <c r="E118" s="27" t="s">
        <v>612</v>
      </c>
      <c r="F118" s="6" t="s">
        <v>694</v>
      </c>
      <c r="G118" s="66">
        <v>0</v>
      </c>
      <c r="H118" s="27">
        <v>0.5</v>
      </c>
      <c r="I118" s="90"/>
      <c r="J118" s="90"/>
      <c r="K118" s="6" t="s">
        <v>486</v>
      </c>
    </row>
    <row r="119" spans="1:11" s="14" customFormat="1" ht="72">
      <c r="A119" s="295"/>
      <c r="B119" s="295"/>
      <c r="C119" s="295"/>
      <c r="D119" s="6" t="s">
        <v>484</v>
      </c>
      <c r="E119" s="27" t="s">
        <v>613</v>
      </c>
      <c r="F119" s="6" t="s">
        <v>614</v>
      </c>
      <c r="G119" s="66">
        <v>0</v>
      </c>
      <c r="H119" s="27">
        <v>0.8</v>
      </c>
      <c r="I119" s="90"/>
      <c r="J119" s="90"/>
      <c r="K119" s="6" t="s">
        <v>486</v>
      </c>
    </row>
    <row r="120" spans="1:11" s="14" customFormat="1" ht="69.75" customHeight="1">
      <c r="A120" s="307"/>
      <c r="B120" s="6" t="s">
        <v>273</v>
      </c>
      <c r="C120" s="6" t="s">
        <v>274</v>
      </c>
      <c r="D120" s="6" t="s">
        <v>275</v>
      </c>
      <c r="E120" s="27">
        <v>1</v>
      </c>
      <c r="F120" s="50" t="s">
        <v>624</v>
      </c>
      <c r="G120" s="27">
        <v>0.7</v>
      </c>
      <c r="H120" s="66" t="s">
        <v>276</v>
      </c>
      <c r="I120" s="91"/>
      <c r="J120" s="91"/>
      <c r="K120" s="6" t="s">
        <v>361</v>
      </c>
    </row>
    <row r="121" spans="1:11" s="14" customFormat="1" ht="113.25" customHeight="1">
      <c r="A121" s="307"/>
      <c r="B121" s="6" t="s">
        <v>277</v>
      </c>
      <c r="C121" s="6" t="s">
        <v>278</v>
      </c>
      <c r="D121" s="6" t="s">
        <v>430</v>
      </c>
      <c r="E121" s="27">
        <v>0.9</v>
      </c>
      <c r="F121" s="50" t="s">
        <v>695</v>
      </c>
      <c r="G121" s="27">
        <v>0.9</v>
      </c>
      <c r="H121" s="27">
        <v>1</v>
      </c>
      <c r="I121" s="6"/>
      <c r="J121" s="128"/>
      <c r="K121" s="6" t="s">
        <v>487</v>
      </c>
    </row>
    <row r="122" spans="1:11" s="14" customFormat="1" ht="104.25" customHeight="1">
      <c r="A122" s="307"/>
      <c r="B122" s="6" t="s">
        <v>279</v>
      </c>
      <c r="C122" s="6" t="s">
        <v>280</v>
      </c>
      <c r="D122" s="6" t="s">
        <v>281</v>
      </c>
      <c r="E122" s="88" t="s">
        <v>425</v>
      </c>
      <c r="F122" s="50" t="s">
        <v>426</v>
      </c>
      <c r="G122" s="66">
        <v>0</v>
      </c>
      <c r="H122" s="27">
        <v>1</v>
      </c>
      <c r="I122" s="88"/>
      <c r="J122" s="88"/>
      <c r="K122" s="6" t="s">
        <v>488</v>
      </c>
    </row>
    <row r="123" spans="1:11" s="14" customFormat="1" ht="90" customHeight="1">
      <c r="A123" s="307"/>
      <c r="B123" s="6" t="s">
        <v>282</v>
      </c>
      <c r="C123" s="6" t="s">
        <v>283</v>
      </c>
      <c r="D123" s="6" t="s">
        <v>284</v>
      </c>
      <c r="E123" s="6" t="s">
        <v>615</v>
      </c>
      <c r="F123" s="50" t="s">
        <v>427</v>
      </c>
      <c r="G123" s="27">
        <v>0.87</v>
      </c>
      <c r="H123" s="27">
        <v>1</v>
      </c>
      <c r="I123" s="6"/>
      <c r="J123" s="128"/>
      <c r="K123" s="6" t="s">
        <v>488</v>
      </c>
    </row>
    <row r="124" spans="1:11" s="14" customFormat="1" ht="197.25" customHeight="1">
      <c r="A124" s="307"/>
      <c r="B124" s="26" t="s">
        <v>285</v>
      </c>
      <c r="C124" s="6" t="s">
        <v>286</v>
      </c>
      <c r="D124" s="6" t="s">
        <v>287</v>
      </c>
      <c r="E124" s="6" t="s">
        <v>616</v>
      </c>
      <c r="F124" s="50" t="s">
        <v>535</v>
      </c>
      <c r="G124" s="66">
        <v>0.5</v>
      </c>
      <c r="H124" s="27">
        <v>1</v>
      </c>
      <c r="I124" s="6"/>
      <c r="J124" s="128"/>
      <c r="K124" s="6" t="s">
        <v>489</v>
      </c>
    </row>
    <row r="125" spans="1:11" s="14" customFormat="1" ht="96">
      <c r="A125" s="307"/>
      <c r="B125" s="295" t="s">
        <v>288</v>
      </c>
      <c r="C125" s="6" t="s">
        <v>289</v>
      </c>
      <c r="D125" s="6" t="s">
        <v>290</v>
      </c>
      <c r="E125" s="6">
        <v>0</v>
      </c>
      <c r="F125" s="6" t="s">
        <v>490</v>
      </c>
      <c r="G125" s="66">
        <v>0</v>
      </c>
      <c r="H125" s="66" t="s">
        <v>276</v>
      </c>
      <c r="I125" s="6"/>
      <c r="J125" s="128"/>
      <c r="K125" s="6" t="s">
        <v>491</v>
      </c>
    </row>
    <row r="126" spans="1:11" s="14" customFormat="1" ht="48">
      <c r="A126" s="307"/>
      <c r="B126" s="295"/>
      <c r="C126" s="6" t="s">
        <v>291</v>
      </c>
      <c r="D126" s="6" t="s">
        <v>292</v>
      </c>
      <c r="E126" s="6">
        <v>0</v>
      </c>
      <c r="F126" s="6" t="s">
        <v>431</v>
      </c>
      <c r="G126" s="66">
        <v>0</v>
      </c>
      <c r="H126" s="66" t="s">
        <v>276</v>
      </c>
      <c r="I126" s="94"/>
      <c r="J126" s="94"/>
      <c r="K126" s="6" t="s">
        <v>361</v>
      </c>
    </row>
    <row r="127" spans="1:11" s="14" customFormat="1" ht="353.25" customHeight="1">
      <c r="A127" s="307"/>
      <c r="B127" s="6" t="s">
        <v>359</v>
      </c>
      <c r="C127" s="6" t="s">
        <v>428</v>
      </c>
      <c r="D127" s="6" t="s">
        <v>598</v>
      </c>
      <c r="E127" s="49" t="s">
        <v>706</v>
      </c>
      <c r="F127" s="49" t="s">
        <v>666</v>
      </c>
      <c r="G127" s="66">
        <v>0</v>
      </c>
      <c r="H127" s="66" t="s">
        <v>429</v>
      </c>
      <c r="I127" s="6"/>
      <c r="J127" s="128"/>
      <c r="K127" s="6" t="s">
        <v>360</v>
      </c>
    </row>
    <row r="128" spans="1:11" ht="48" customHeight="1">
      <c r="A128" s="307"/>
      <c r="B128" s="6" t="s">
        <v>66</v>
      </c>
      <c r="C128" s="6" t="s">
        <v>67</v>
      </c>
      <c r="D128" s="6" t="s">
        <v>68</v>
      </c>
      <c r="E128" s="42">
        <v>0.7</v>
      </c>
      <c r="F128" s="6" t="s">
        <v>594</v>
      </c>
      <c r="G128" s="66">
        <v>0</v>
      </c>
      <c r="H128" s="27">
        <v>0.7</v>
      </c>
      <c r="I128" s="6"/>
      <c r="J128" s="128"/>
      <c r="K128" s="6" t="s">
        <v>69</v>
      </c>
    </row>
    <row r="129" spans="1:11" ht="57" customHeight="1">
      <c r="A129" s="307"/>
      <c r="B129" s="6" t="s">
        <v>70</v>
      </c>
      <c r="C129" s="6" t="s">
        <v>71</v>
      </c>
      <c r="D129" s="6" t="s">
        <v>72</v>
      </c>
      <c r="E129" s="42">
        <v>1</v>
      </c>
      <c r="F129" s="6" t="s">
        <v>595</v>
      </c>
      <c r="G129" s="66">
        <v>0</v>
      </c>
      <c r="H129" s="27">
        <v>1</v>
      </c>
      <c r="I129" s="6"/>
      <c r="J129" s="128"/>
      <c r="K129" s="6" t="s">
        <v>69</v>
      </c>
    </row>
    <row r="130" spans="1:11" s="8" customFormat="1" ht="36" customHeight="1">
      <c r="A130" s="298" t="s">
        <v>483</v>
      </c>
      <c r="B130" s="299"/>
      <c r="C130" s="299"/>
      <c r="D130" s="299"/>
      <c r="E130" s="299"/>
      <c r="F130" s="299"/>
      <c r="G130" s="299"/>
      <c r="H130" s="299"/>
      <c r="I130" s="299"/>
      <c r="J130" s="299"/>
      <c r="K130" s="299"/>
    </row>
    <row r="131" spans="1:11" ht="25.5" customHeight="1">
      <c r="A131" s="296" t="s">
        <v>294</v>
      </c>
      <c r="B131" s="296"/>
      <c r="C131" s="296"/>
      <c r="D131" s="296"/>
      <c r="E131" s="296"/>
      <c r="F131" s="296"/>
      <c r="G131" s="296"/>
      <c r="H131" s="296"/>
      <c r="I131" s="296"/>
      <c r="J131" s="296"/>
      <c r="K131" s="296"/>
    </row>
    <row r="132" spans="1:11" ht="48.75" customHeight="1">
      <c r="A132" s="300" t="s">
        <v>522</v>
      </c>
      <c r="B132" s="300"/>
      <c r="C132" s="300"/>
      <c r="D132" s="300"/>
      <c r="E132" s="300"/>
      <c r="F132" s="300"/>
      <c r="G132" s="300"/>
      <c r="H132" s="300"/>
      <c r="I132" s="300"/>
      <c r="J132" s="300"/>
      <c r="K132" s="300"/>
    </row>
    <row r="133" spans="1:11" s="2" customFormat="1" ht="35.25" customHeight="1">
      <c r="A133" s="46" t="s">
        <v>477</v>
      </c>
      <c r="B133" s="270" t="s">
        <v>479</v>
      </c>
      <c r="C133" s="270" t="s">
        <v>514</v>
      </c>
      <c r="D133" s="270" t="s">
        <v>3</v>
      </c>
      <c r="E133" s="270" t="s">
        <v>528</v>
      </c>
      <c r="F133" s="270"/>
      <c r="G133" s="270" t="s">
        <v>515</v>
      </c>
      <c r="H133" s="270"/>
      <c r="I133" s="270"/>
      <c r="J133" s="124"/>
      <c r="K133" s="270" t="s">
        <v>394</v>
      </c>
    </row>
    <row r="134" spans="1:11" s="2" customFormat="1" ht="36">
      <c r="A134" s="46" t="s">
        <v>478</v>
      </c>
      <c r="B134" s="270"/>
      <c r="C134" s="270"/>
      <c r="D134" s="270"/>
      <c r="E134" s="48" t="s">
        <v>392</v>
      </c>
      <c r="F134" s="48" t="s">
        <v>391</v>
      </c>
      <c r="G134" s="3" t="s">
        <v>516</v>
      </c>
      <c r="H134" s="3" t="s">
        <v>517</v>
      </c>
      <c r="I134" s="3" t="s">
        <v>396</v>
      </c>
      <c r="J134" s="3"/>
      <c r="K134" s="270"/>
    </row>
    <row r="135" spans="1:11" s="44" customFormat="1" ht="228.75" customHeight="1">
      <c r="A135" s="275" t="s">
        <v>84</v>
      </c>
      <c r="B135" s="277" t="s">
        <v>295</v>
      </c>
      <c r="C135" s="277" t="s">
        <v>385</v>
      </c>
      <c r="D135" s="277" t="s">
        <v>599</v>
      </c>
      <c r="E135" s="277" t="s">
        <v>435</v>
      </c>
      <c r="F135" s="50" t="s">
        <v>601</v>
      </c>
      <c r="G135" s="276">
        <v>0</v>
      </c>
      <c r="H135" s="303">
        <v>1</v>
      </c>
      <c r="I135" s="287"/>
      <c r="J135" s="135"/>
      <c r="K135" s="277" t="s">
        <v>600</v>
      </c>
    </row>
    <row r="136" spans="1:11" s="44" customFormat="1" ht="193.5" customHeight="1">
      <c r="A136" s="275"/>
      <c r="B136" s="277"/>
      <c r="C136" s="277"/>
      <c r="D136" s="277"/>
      <c r="E136" s="277"/>
      <c r="F136" s="67" t="s">
        <v>602</v>
      </c>
      <c r="G136" s="276"/>
      <c r="H136" s="303"/>
      <c r="I136" s="287"/>
      <c r="J136" s="135"/>
      <c r="K136" s="277"/>
    </row>
    <row r="137" spans="1:11" s="44" customFormat="1" ht="60">
      <c r="A137" s="297"/>
      <c r="B137" s="302" t="s">
        <v>296</v>
      </c>
      <c r="C137" s="50" t="s">
        <v>523</v>
      </c>
      <c r="D137" s="4" t="s">
        <v>297</v>
      </c>
      <c r="E137" s="4" t="s">
        <v>436</v>
      </c>
      <c r="F137" s="50" t="s">
        <v>603</v>
      </c>
      <c r="G137" s="58">
        <v>0</v>
      </c>
      <c r="H137" s="68">
        <v>1</v>
      </c>
      <c r="I137" s="4"/>
      <c r="J137" s="4"/>
      <c r="K137" s="4" t="s">
        <v>298</v>
      </c>
    </row>
    <row r="138" spans="1:11" s="44" customFormat="1" ht="119.25" customHeight="1">
      <c r="A138" s="297"/>
      <c r="B138" s="302"/>
      <c r="C138" s="50" t="s">
        <v>386</v>
      </c>
      <c r="D138" s="4" t="s">
        <v>390</v>
      </c>
      <c r="E138" s="4" t="s">
        <v>524</v>
      </c>
      <c r="F138" s="50" t="s">
        <v>525</v>
      </c>
      <c r="G138" s="58">
        <v>0</v>
      </c>
      <c r="H138" s="68">
        <v>1</v>
      </c>
      <c r="I138" s="4"/>
      <c r="J138" s="4"/>
      <c r="K138" s="4" t="s">
        <v>299</v>
      </c>
    </row>
    <row r="139" spans="1:11" s="44" customFormat="1" ht="185.25" customHeight="1">
      <c r="A139" s="297"/>
      <c r="B139" s="271" t="s">
        <v>300</v>
      </c>
      <c r="C139" s="271" t="s">
        <v>387</v>
      </c>
      <c r="D139" s="271" t="s">
        <v>301</v>
      </c>
      <c r="E139" s="271" t="s">
        <v>604</v>
      </c>
      <c r="F139" s="50" t="s">
        <v>696</v>
      </c>
      <c r="G139" s="271">
        <v>0</v>
      </c>
      <c r="H139" s="271">
        <v>1</v>
      </c>
      <c r="I139" s="271"/>
      <c r="J139" s="125"/>
      <c r="K139" s="271" t="s">
        <v>302</v>
      </c>
    </row>
    <row r="140" spans="1:11" s="44" customFormat="1" ht="260.25" customHeight="1">
      <c r="A140" s="297"/>
      <c r="B140" s="292"/>
      <c r="C140" s="292"/>
      <c r="D140" s="292"/>
      <c r="E140" s="292"/>
      <c r="F140" s="50" t="s">
        <v>667</v>
      </c>
      <c r="G140" s="292"/>
      <c r="H140" s="292"/>
      <c r="I140" s="292"/>
      <c r="J140" s="130"/>
      <c r="K140" s="292"/>
    </row>
    <row r="141" spans="1:11" s="44" customFormat="1" ht="84">
      <c r="A141" s="297"/>
      <c r="B141" s="271" t="s">
        <v>303</v>
      </c>
      <c r="C141" s="4" t="s">
        <v>304</v>
      </c>
      <c r="D141" s="4" t="s">
        <v>305</v>
      </c>
      <c r="E141" s="4" t="s">
        <v>417</v>
      </c>
      <c r="F141" s="4" t="s">
        <v>433</v>
      </c>
      <c r="G141" s="69">
        <v>0</v>
      </c>
      <c r="H141" s="54"/>
      <c r="I141" s="54"/>
      <c r="J141" s="54"/>
      <c r="K141" s="4" t="s">
        <v>606</v>
      </c>
    </row>
    <row r="142" spans="1:11" s="44" customFormat="1" ht="57.75" customHeight="1">
      <c r="A142" s="297"/>
      <c r="B142" s="271"/>
      <c r="C142" s="4" t="s">
        <v>389</v>
      </c>
      <c r="D142" s="4" t="s">
        <v>388</v>
      </c>
      <c r="E142" s="4" t="s">
        <v>417</v>
      </c>
      <c r="F142" s="4" t="s">
        <v>668</v>
      </c>
      <c r="G142" s="69"/>
      <c r="H142" s="54"/>
      <c r="I142" s="54"/>
      <c r="J142" s="54"/>
      <c r="K142" s="4" t="s">
        <v>308</v>
      </c>
    </row>
    <row r="143" spans="1:11" s="44" customFormat="1" ht="48">
      <c r="A143" s="297"/>
      <c r="B143" s="271"/>
      <c r="C143" s="4" t="s">
        <v>306</v>
      </c>
      <c r="D143" s="4" t="s">
        <v>307</v>
      </c>
      <c r="E143" s="4" t="s">
        <v>425</v>
      </c>
      <c r="F143" s="4" t="s">
        <v>669</v>
      </c>
      <c r="G143" s="58">
        <v>0</v>
      </c>
      <c r="H143" s="68">
        <v>1</v>
      </c>
      <c r="I143" s="4"/>
      <c r="J143" s="4"/>
      <c r="K143" s="4" t="s">
        <v>607</v>
      </c>
    </row>
    <row r="144" spans="1:11" s="44" customFormat="1" ht="72">
      <c r="A144" s="297"/>
      <c r="B144" s="292"/>
      <c r="C144" s="4" t="s">
        <v>697</v>
      </c>
      <c r="D144" s="4" t="s">
        <v>307</v>
      </c>
      <c r="E144" s="4" t="s">
        <v>425</v>
      </c>
      <c r="F144" s="4" t="s">
        <v>628</v>
      </c>
      <c r="G144" s="58">
        <v>0</v>
      </c>
      <c r="H144" s="68">
        <v>1</v>
      </c>
      <c r="I144" s="4"/>
      <c r="J144" s="4"/>
      <c r="K144" s="4" t="s">
        <v>607</v>
      </c>
    </row>
    <row r="145" spans="1:11" s="8" customFormat="1" ht="72">
      <c r="A145" s="297"/>
      <c r="B145" s="4" t="s">
        <v>309</v>
      </c>
      <c r="C145" s="4" t="s">
        <v>310</v>
      </c>
      <c r="D145" s="4" t="s">
        <v>311</v>
      </c>
      <c r="E145" s="4" t="s">
        <v>413</v>
      </c>
      <c r="F145" s="4" t="s">
        <v>434</v>
      </c>
      <c r="G145" s="58">
        <v>0</v>
      </c>
      <c r="H145" s="68">
        <v>1</v>
      </c>
      <c r="I145" s="4"/>
      <c r="J145" s="4"/>
      <c r="K145" s="4" t="s">
        <v>312</v>
      </c>
    </row>
    <row r="146" spans="1:11" s="8" customFormat="1" ht="48">
      <c r="A146" s="333" t="s">
        <v>84</v>
      </c>
      <c r="B146" s="271" t="s">
        <v>313</v>
      </c>
      <c r="C146" s="6" t="s">
        <v>314</v>
      </c>
      <c r="D146" s="4" t="s">
        <v>315</v>
      </c>
      <c r="E146" s="4">
        <v>1</v>
      </c>
      <c r="F146" s="4" t="s">
        <v>437</v>
      </c>
      <c r="G146" s="58">
        <v>0</v>
      </c>
      <c r="H146" s="58">
        <v>1</v>
      </c>
      <c r="I146" s="58"/>
      <c r="J146" s="134"/>
      <c r="K146" s="4" t="s">
        <v>316</v>
      </c>
    </row>
    <row r="147" spans="1:11" s="8" customFormat="1" ht="48" customHeight="1">
      <c r="A147" s="334"/>
      <c r="B147" s="280"/>
      <c r="C147" s="4" t="s">
        <v>317</v>
      </c>
      <c r="D147" s="4" t="s">
        <v>318</v>
      </c>
      <c r="E147" s="4" t="s">
        <v>422</v>
      </c>
      <c r="F147" s="4" t="s">
        <v>698</v>
      </c>
      <c r="G147" s="58">
        <v>0</v>
      </c>
      <c r="H147" s="68">
        <v>1</v>
      </c>
      <c r="I147" s="68"/>
      <c r="J147" s="132"/>
      <c r="K147" s="4" t="s">
        <v>319</v>
      </c>
    </row>
    <row r="148" spans="1:11" s="8" customFormat="1" ht="45" customHeight="1">
      <c r="A148" s="334"/>
      <c r="B148" s="280"/>
      <c r="C148" s="4" t="s">
        <v>320</v>
      </c>
      <c r="D148" s="4" t="s">
        <v>321</v>
      </c>
      <c r="E148" s="4">
        <v>1</v>
      </c>
      <c r="F148" s="4" t="s">
        <v>437</v>
      </c>
      <c r="G148" s="58">
        <v>0</v>
      </c>
      <c r="H148" s="58">
        <v>1</v>
      </c>
      <c r="I148" s="58"/>
      <c r="J148" s="134"/>
      <c r="K148" s="4" t="s">
        <v>322</v>
      </c>
    </row>
    <row r="149" spans="1:11" s="8" customFormat="1" ht="30.75" customHeight="1">
      <c r="A149" s="334"/>
      <c r="B149" s="280"/>
      <c r="C149" s="50" t="s">
        <v>323</v>
      </c>
      <c r="D149" s="50" t="s">
        <v>324</v>
      </c>
      <c r="E149" s="50">
        <v>1</v>
      </c>
      <c r="F149" s="4" t="s">
        <v>437</v>
      </c>
      <c r="G149" s="58">
        <v>0</v>
      </c>
      <c r="H149" s="58">
        <v>1</v>
      </c>
      <c r="I149" s="58"/>
      <c r="J149" s="134"/>
      <c r="K149" s="4" t="s">
        <v>325</v>
      </c>
    </row>
    <row r="150" spans="1:11" s="8" customFormat="1" ht="50.25" customHeight="1">
      <c r="A150" s="334"/>
      <c r="B150" s="292"/>
      <c r="C150" s="6" t="s">
        <v>71</v>
      </c>
      <c r="D150" s="6" t="s">
        <v>72</v>
      </c>
      <c r="E150" s="42">
        <v>1</v>
      </c>
      <c r="F150" s="50" t="s">
        <v>605</v>
      </c>
      <c r="G150" s="66">
        <v>0</v>
      </c>
      <c r="H150" s="27">
        <v>1</v>
      </c>
      <c r="I150" s="27"/>
      <c r="J150" s="27"/>
      <c r="K150" s="49" t="s">
        <v>69</v>
      </c>
    </row>
    <row r="151" spans="1:208" s="45" customFormat="1" ht="55.5" customHeight="1">
      <c r="A151" s="334"/>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96" t="s">
        <v>205</v>
      </c>
      <c r="B152" s="296"/>
      <c r="C152" s="296"/>
      <c r="D152" s="296"/>
      <c r="E152" s="296"/>
      <c r="F152" s="296"/>
      <c r="G152" s="296"/>
      <c r="H152" s="296"/>
      <c r="I152" s="296"/>
      <c r="J152" s="296"/>
      <c r="K152" s="29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71" t="s">
        <v>526</v>
      </c>
      <c r="B153" s="271"/>
      <c r="C153" s="271"/>
      <c r="D153" s="271"/>
      <c r="E153" s="271"/>
      <c r="F153" s="271"/>
      <c r="G153" s="271"/>
      <c r="H153" s="271"/>
      <c r="I153" s="271"/>
      <c r="J153" s="271"/>
      <c r="K153" s="27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70" t="s">
        <v>479</v>
      </c>
      <c r="C154" s="270" t="s">
        <v>514</v>
      </c>
      <c r="D154" s="270" t="s">
        <v>3</v>
      </c>
      <c r="E154" s="270" t="s">
        <v>528</v>
      </c>
      <c r="F154" s="270"/>
      <c r="G154" s="270" t="s">
        <v>515</v>
      </c>
      <c r="H154" s="270"/>
      <c r="I154" s="270"/>
      <c r="J154" s="124"/>
      <c r="K154" s="270" t="s">
        <v>394</v>
      </c>
    </row>
    <row r="155" spans="1:11" s="2" customFormat="1" ht="36">
      <c r="A155" s="75" t="s">
        <v>478</v>
      </c>
      <c r="B155" s="270"/>
      <c r="C155" s="270"/>
      <c r="D155" s="270"/>
      <c r="E155" s="48" t="s">
        <v>392</v>
      </c>
      <c r="F155" s="48" t="s">
        <v>391</v>
      </c>
      <c r="G155" s="3" t="s">
        <v>516</v>
      </c>
      <c r="H155" s="3" t="s">
        <v>517</v>
      </c>
      <c r="I155" s="3" t="s">
        <v>396</v>
      </c>
      <c r="J155" s="3"/>
      <c r="K155" s="270"/>
    </row>
    <row r="156" spans="1:212" s="14" customFormat="1" ht="85.5" customHeight="1">
      <c r="A156" s="279"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80"/>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80"/>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80"/>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80"/>
      <c r="B160" s="50" t="s">
        <v>162</v>
      </c>
      <c r="C160" s="50" t="s">
        <v>163</v>
      </c>
      <c r="D160" s="4" t="s">
        <v>164</v>
      </c>
      <c r="E160" s="70" t="s">
        <v>441</v>
      </c>
      <c r="F160" s="49" t="s">
        <v>466</v>
      </c>
      <c r="G160" s="58">
        <v>0</v>
      </c>
      <c r="H160" s="68">
        <v>1</v>
      </c>
      <c r="I160" s="20"/>
      <c r="J160" s="131"/>
      <c r="K160" s="49" t="s">
        <v>158</v>
      </c>
    </row>
    <row r="161" spans="1:11" ht="108">
      <c r="A161" s="280"/>
      <c r="B161" s="71" t="s">
        <v>165</v>
      </c>
      <c r="C161" s="72" t="s">
        <v>166</v>
      </c>
      <c r="D161" s="4" t="s">
        <v>167</v>
      </c>
      <c r="E161" s="58">
        <v>3</v>
      </c>
      <c r="F161" s="49" t="s">
        <v>608</v>
      </c>
      <c r="G161" s="58">
        <v>0</v>
      </c>
      <c r="H161" s="58">
        <v>3</v>
      </c>
      <c r="I161" s="20"/>
      <c r="J161" s="131"/>
      <c r="K161" s="55" t="s">
        <v>168</v>
      </c>
    </row>
    <row r="162" spans="1:11" ht="84">
      <c r="A162" s="280"/>
      <c r="B162" s="71" t="s">
        <v>169</v>
      </c>
      <c r="C162" s="72" t="s">
        <v>170</v>
      </c>
      <c r="D162" s="4" t="s">
        <v>171</v>
      </c>
      <c r="E162" s="58">
        <v>1</v>
      </c>
      <c r="F162" s="49" t="s">
        <v>442</v>
      </c>
      <c r="G162" s="58">
        <v>0</v>
      </c>
      <c r="H162" s="58">
        <v>1</v>
      </c>
      <c r="I162" s="20"/>
      <c r="J162" s="131"/>
      <c r="K162" s="55" t="s">
        <v>103</v>
      </c>
    </row>
    <row r="163" spans="1:11" ht="108">
      <c r="A163" s="295" t="s">
        <v>439</v>
      </c>
      <c r="B163" s="73" t="s">
        <v>341</v>
      </c>
      <c r="C163" s="18" t="s">
        <v>172</v>
      </c>
      <c r="D163" s="4" t="s">
        <v>173</v>
      </c>
      <c r="E163" s="58">
        <v>1</v>
      </c>
      <c r="F163" s="20" t="s">
        <v>512</v>
      </c>
      <c r="G163" s="58">
        <v>0</v>
      </c>
      <c r="H163" s="58">
        <v>1</v>
      </c>
      <c r="I163" s="98"/>
      <c r="J163" s="98"/>
      <c r="K163" s="55" t="s">
        <v>174</v>
      </c>
    </row>
    <row r="164" spans="1:212" ht="56.25" customHeight="1">
      <c r="A164" s="295"/>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95"/>
      <c r="B165" s="49" t="s">
        <v>617</v>
      </c>
      <c r="C165" s="50" t="s">
        <v>618</v>
      </c>
      <c r="D165" s="4" t="s">
        <v>177</v>
      </c>
      <c r="E165" s="4">
        <v>1</v>
      </c>
      <c r="F165" s="50" t="s">
        <v>622</v>
      </c>
      <c r="G165" s="58">
        <v>0</v>
      </c>
      <c r="H165" s="58">
        <v>1</v>
      </c>
      <c r="I165" s="98"/>
      <c r="J165" s="98"/>
      <c r="K165" s="55" t="s">
        <v>178</v>
      </c>
    </row>
    <row r="166" spans="1:11" ht="216" customHeight="1">
      <c r="A166" s="295"/>
      <c r="B166" s="305" t="s">
        <v>179</v>
      </c>
      <c r="C166" s="304" t="s">
        <v>180</v>
      </c>
      <c r="D166" s="4" t="s">
        <v>176</v>
      </c>
      <c r="E166" s="4" t="s">
        <v>620</v>
      </c>
      <c r="F166" s="120" t="s">
        <v>699</v>
      </c>
      <c r="G166" s="58">
        <v>0</v>
      </c>
      <c r="H166" s="68">
        <v>1</v>
      </c>
      <c r="I166" s="50"/>
      <c r="J166" s="125"/>
      <c r="K166" s="55" t="s">
        <v>621</v>
      </c>
    </row>
    <row r="167" spans="1:11" ht="132.75" customHeight="1">
      <c r="A167" s="295"/>
      <c r="B167" s="305"/>
      <c r="C167" s="304"/>
      <c r="D167" s="4" t="s">
        <v>176</v>
      </c>
      <c r="E167" s="4" t="s">
        <v>510</v>
      </c>
      <c r="F167" s="120" t="s">
        <v>619</v>
      </c>
      <c r="G167" s="58">
        <v>0</v>
      </c>
      <c r="H167" s="68">
        <v>1</v>
      </c>
      <c r="I167" s="50"/>
      <c r="J167" s="125"/>
      <c r="K167" s="55" t="s">
        <v>621</v>
      </c>
    </row>
    <row r="168" spans="1:11" ht="120">
      <c r="A168" s="295"/>
      <c r="B168" s="74" t="s">
        <v>181</v>
      </c>
      <c r="C168" s="50" t="s">
        <v>182</v>
      </c>
      <c r="D168" s="4" t="s">
        <v>507</v>
      </c>
      <c r="E168" s="4">
        <v>1</v>
      </c>
      <c r="F168" s="49" t="s">
        <v>509</v>
      </c>
      <c r="G168" s="58">
        <v>0</v>
      </c>
      <c r="H168" s="58">
        <v>1</v>
      </c>
      <c r="I168" s="98"/>
      <c r="J168" s="98"/>
      <c r="K168" s="55" t="s">
        <v>508</v>
      </c>
    </row>
    <row r="169" spans="1:11" ht="108">
      <c r="A169" s="295"/>
      <c r="B169" s="50" t="s">
        <v>183</v>
      </c>
      <c r="C169" s="50" t="s">
        <v>184</v>
      </c>
      <c r="D169" s="4" t="s">
        <v>176</v>
      </c>
      <c r="E169" s="4" t="s">
        <v>419</v>
      </c>
      <c r="F169" s="49" t="s">
        <v>444</v>
      </c>
      <c r="G169" s="58">
        <v>0</v>
      </c>
      <c r="H169" s="68" t="s">
        <v>510</v>
      </c>
      <c r="I169" s="49"/>
      <c r="J169" s="126"/>
      <c r="K169" s="55" t="s">
        <v>174</v>
      </c>
    </row>
    <row r="170" spans="1:11" ht="48">
      <c r="A170" s="295"/>
      <c r="B170" s="50" t="s">
        <v>185</v>
      </c>
      <c r="C170" s="50" t="s">
        <v>186</v>
      </c>
      <c r="D170" s="50" t="s">
        <v>187</v>
      </c>
      <c r="E170" s="50">
        <v>1</v>
      </c>
      <c r="F170" s="49" t="s">
        <v>700</v>
      </c>
      <c r="G170" s="58">
        <v>0</v>
      </c>
      <c r="H170" s="58">
        <v>1</v>
      </c>
      <c r="I170" s="98"/>
      <c r="J170" s="98"/>
      <c r="K170" s="55" t="s">
        <v>174</v>
      </c>
    </row>
    <row r="171" spans="1:11" ht="48">
      <c r="A171" s="295"/>
      <c r="B171" s="50" t="s">
        <v>188</v>
      </c>
      <c r="C171" s="49" t="s">
        <v>189</v>
      </c>
      <c r="D171" s="50" t="s">
        <v>190</v>
      </c>
      <c r="E171" s="50" t="s">
        <v>436</v>
      </c>
      <c r="F171" s="49" t="s">
        <v>445</v>
      </c>
      <c r="G171" s="58">
        <v>0</v>
      </c>
      <c r="H171" s="50" t="s">
        <v>436</v>
      </c>
      <c r="I171" s="49"/>
      <c r="J171" s="126"/>
      <c r="K171" s="55" t="s">
        <v>174</v>
      </c>
    </row>
    <row r="172" spans="1:11" ht="36">
      <c r="A172" s="295"/>
      <c r="B172" s="50" t="s">
        <v>191</v>
      </c>
      <c r="C172" s="50" t="s">
        <v>192</v>
      </c>
      <c r="D172" s="71" t="s">
        <v>193</v>
      </c>
      <c r="E172" s="71">
        <v>1</v>
      </c>
      <c r="F172" s="49" t="s">
        <v>447</v>
      </c>
      <c r="G172" s="58">
        <v>0</v>
      </c>
      <c r="H172" s="58">
        <v>1</v>
      </c>
      <c r="I172" s="49"/>
      <c r="J172" s="126"/>
      <c r="K172" s="55" t="s">
        <v>174</v>
      </c>
    </row>
    <row r="173" spans="1:11" ht="48">
      <c r="A173" s="295"/>
      <c r="B173" s="50" t="s">
        <v>194</v>
      </c>
      <c r="C173" s="50" t="s">
        <v>195</v>
      </c>
      <c r="D173" s="49" t="s">
        <v>196</v>
      </c>
      <c r="E173" s="49">
        <v>1</v>
      </c>
      <c r="F173" s="74" t="s">
        <v>609</v>
      </c>
      <c r="G173" s="20">
        <v>0</v>
      </c>
      <c r="H173" s="20">
        <v>1</v>
      </c>
      <c r="I173" s="49"/>
      <c r="J173" s="126"/>
      <c r="K173" s="55" t="s">
        <v>174</v>
      </c>
    </row>
    <row r="174" spans="1:11" ht="36">
      <c r="A174" s="295" t="s">
        <v>197</v>
      </c>
      <c r="B174" s="26" t="s">
        <v>198</v>
      </c>
      <c r="C174" s="52" t="s">
        <v>199</v>
      </c>
      <c r="D174" s="53" t="s">
        <v>200</v>
      </c>
      <c r="E174" s="53" t="s">
        <v>572</v>
      </c>
      <c r="F174" s="97"/>
      <c r="G174" s="99">
        <v>0</v>
      </c>
      <c r="H174" s="96">
        <v>1</v>
      </c>
      <c r="I174" s="99"/>
      <c r="J174" s="131"/>
      <c r="K174" s="55" t="s">
        <v>201</v>
      </c>
    </row>
    <row r="175" spans="1:11" ht="60">
      <c r="A175" s="280"/>
      <c r="B175" s="52" t="s">
        <v>202</v>
      </c>
      <c r="C175" s="52" t="s">
        <v>203</v>
      </c>
      <c r="D175" s="52" t="s">
        <v>176</v>
      </c>
      <c r="E175" s="99" t="s">
        <v>422</v>
      </c>
      <c r="F175" s="56" t="s">
        <v>467</v>
      </c>
      <c r="G175" s="99">
        <v>0</v>
      </c>
      <c r="H175" s="19">
        <v>1</v>
      </c>
      <c r="I175" s="98"/>
      <c r="J175" s="98"/>
      <c r="K175" s="55" t="s">
        <v>168</v>
      </c>
    </row>
    <row r="176" spans="1:11" ht="72">
      <c r="A176" s="280"/>
      <c r="B176" s="72" t="s">
        <v>268</v>
      </c>
      <c r="C176" s="72" t="s">
        <v>271</v>
      </c>
      <c r="D176" s="52" t="s">
        <v>269</v>
      </c>
      <c r="E176" s="52" t="s">
        <v>573</v>
      </c>
      <c r="F176" s="97"/>
      <c r="G176" s="99">
        <v>0</v>
      </c>
      <c r="H176" s="19">
        <v>1</v>
      </c>
      <c r="I176" s="99"/>
      <c r="J176" s="131"/>
      <c r="K176" s="55" t="s">
        <v>204</v>
      </c>
    </row>
    <row r="177" spans="1:11" ht="36">
      <c r="A177" s="280"/>
      <c r="B177" s="53" t="s">
        <v>66</v>
      </c>
      <c r="C177" s="59" t="s">
        <v>67</v>
      </c>
      <c r="D177" s="59" t="s">
        <v>68</v>
      </c>
      <c r="E177" s="42">
        <v>0.8</v>
      </c>
      <c r="F177" s="4" t="s">
        <v>446</v>
      </c>
      <c r="G177" s="66">
        <v>0</v>
      </c>
      <c r="H177" s="27">
        <v>1</v>
      </c>
      <c r="I177" s="27"/>
      <c r="J177" s="27"/>
      <c r="K177" s="53" t="s">
        <v>69</v>
      </c>
    </row>
    <row r="178" spans="1:11" ht="72">
      <c r="A178" s="280"/>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84" t="s">
        <v>86</v>
      </c>
      <c r="B180" s="284"/>
      <c r="C180" s="284"/>
      <c r="D180" s="284"/>
      <c r="E180" s="284"/>
      <c r="F180" s="284"/>
      <c r="G180" s="284"/>
      <c r="H180" s="284"/>
      <c r="I180" s="284"/>
      <c r="J180" s="284"/>
      <c r="K180" s="284"/>
    </row>
    <row r="181" spans="1:11" ht="24" customHeight="1">
      <c r="A181" s="294" t="s">
        <v>87</v>
      </c>
      <c r="B181" s="294"/>
      <c r="C181" s="294"/>
      <c r="D181" s="294"/>
      <c r="E181" s="294"/>
      <c r="F181" s="294"/>
      <c r="G181" s="294"/>
      <c r="H181" s="294"/>
      <c r="I181" s="294"/>
      <c r="J181" s="294"/>
      <c r="K181" s="294"/>
    </row>
    <row r="182" spans="1:11" s="2" customFormat="1" ht="35.25" customHeight="1">
      <c r="A182" s="75" t="s">
        <v>477</v>
      </c>
      <c r="B182" s="270" t="s">
        <v>479</v>
      </c>
      <c r="C182" s="270" t="s">
        <v>514</v>
      </c>
      <c r="D182" s="270" t="s">
        <v>3</v>
      </c>
      <c r="E182" s="270" t="s">
        <v>528</v>
      </c>
      <c r="F182" s="270"/>
      <c r="G182" s="270" t="s">
        <v>515</v>
      </c>
      <c r="H182" s="270"/>
      <c r="I182" s="270"/>
      <c r="J182" s="124"/>
      <c r="K182" s="270" t="s">
        <v>394</v>
      </c>
    </row>
    <row r="183" spans="1:11" s="2" customFormat="1" ht="36">
      <c r="A183" s="75" t="s">
        <v>478</v>
      </c>
      <c r="B183" s="270"/>
      <c r="C183" s="270"/>
      <c r="D183" s="270"/>
      <c r="E183" s="48" t="s">
        <v>392</v>
      </c>
      <c r="F183" s="48" t="s">
        <v>391</v>
      </c>
      <c r="G183" s="3" t="s">
        <v>516</v>
      </c>
      <c r="H183" s="3" t="s">
        <v>517</v>
      </c>
      <c r="I183" s="3" t="s">
        <v>396</v>
      </c>
      <c r="J183" s="3"/>
      <c r="K183" s="270"/>
    </row>
    <row r="184" spans="1:11" ht="72">
      <c r="A184" s="285" t="s">
        <v>88</v>
      </c>
      <c r="B184" s="50" t="s">
        <v>89</v>
      </c>
      <c r="C184" s="50" t="s">
        <v>90</v>
      </c>
      <c r="D184" s="50" t="s">
        <v>116</v>
      </c>
      <c r="E184" s="82">
        <v>1</v>
      </c>
      <c r="F184" s="83" t="s">
        <v>473</v>
      </c>
      <c r="G184" s="19">
        <v>0</v>
      </c>
      <c r="H184" s="82">
        <v>1</v>
      </c>
      <c r="I184" s="32"/>
      <c r="J184" s="32"/>
      <c r="K184" s="100" t="s">
        <v>91</v>
      </c>
    </row>
    <row r="185" spans="1:11" ht="80.25" customHeight="1">
      <c r="A185" s="285"/>
      <c r="B185" s="50" t="s">
        <v>92</v>
      </c>
      <c r="C185" s="50" t="s">
        <v>93</v>
      </c>
      <c r="D185" s="50" t="s">
        <v>94</v>
      </c>
      <c r="E185" s="70" t="s">
        <v>537</v>
      </c>
      <c r="F185" s="84" t="s">
        <v>538</v>
      </c>
      <c r="G185" s="19">
        <v>0</v>
      </c>
      <c r="H185" s="82">
        <v>1</v>
      </c>
      <c r="I185" s="58"/>
      <c r="J185" s="134"/>
      <c r="K185" s="100" t="s">
        <v>539</v>
      </c>
    </row>
    <row r="186" spans="1:11" ht="88.5" customHeight="1">
      <c r="A186" s="285"/>
      <c r="B186" s="50" t="s">
        <v>95</v>
      </c>
      <c r="C186" s="50" t="s">
        <v>701</v>
      </c>
      <c r="D186" s="50" t="s">
        <v>96</v>
      </c>
      <c r="E186" s="70" t="s">
        <v>540</v>
      </c>
      <c r="F186" s="84" t="s">
        <v>702</v>
      </c>
      <c r="G186" s="19">
        <v>0.1</v>
      </c>
      <c r="H186" s="82">
        <v>1</v>
      </c>
      <c r="I186" s="4"/>
      <c r="J186" s="4"/>
      <c r="K186" s="50" t="s">
        <v>539</v>
      </c>
    </row>
    <row r="187" spans="1:11" ht="72">
      <c r="A187" s="285"/>
      <c r="B187" s="50" t="s">
        <v>97</v>
      </c>
      <c r="C187" s="50" t="s">
        <v>98</v>
      </c>
      <c r="D187" s="50" t="s">
        <v>99</v>
      </c>
      <c r="E187" s="70" t="s">
        <v>449</v>
      </c>
      <c r="F187" s="84" t="s">
        <v>703</v>
      </c>
      <c r="G187" s="19">
        <v>0</v>
      </c>
      <c r="H187" s="82">
        <v>1</v>
      </c>
      <c r="I187" s="32"/>
      <c r="J187" s="32"/>
      <c r="K187" s="50" t="s">
        <v>539</v>
      </c>
    </row>
    <row r="188" spans="1:11" ht="113.25" customHeight="1">
      <c r="A188" s="285"/>
      <c r="B188" s="50" t="s">
        <v>100</v>
      </c>
      <c r="C188" s="50" t="s">
        <v>101</v>
      </c>
      <c r="D188" s="50" t="s">
        <v>102</v>
      </c>
      <c r="E188" s="34" t="s">
        <v>541</v>
      </c>
      <c r="F188" s="85" t="s">
        <v>542</v>
      </c>
      <c r="G188" s="19">
        <v>0</v>
      </c>
      <c r="H188" s="82">
        <v>1</v>
      </c>
      <c r="I188" s="32"/>
      <c r="J188" s="32"/>
      <c r="K188" s="50" t="s">
        <v>103</v>
      </c>
    </row>
    <row r="189" spans="1:11" ht="120" customHeight="1">
      <c r="A189" s="285"/>
      <c r="B189" s="50" t="s">
        <v>104</v>
      </c>
      <c r="C189" s="50" t="s">
        <v>105</v>
      </c>
      <c r="D189" s="50" t="s">
        <v>117</v>
      </c>
      <c r="E189" s="34" t="s">
        <v>417</v>
      </c>
      <c r="F189" s="50" t="s">
        <v>543</v>
      </c>
      <c r="G189" s="19">
        <v>0</v>
      </c>
      <c r="H189" s="82">
        <v>1</v>
      </c>
      <c r="I189" s="34"/>
      <c r="J189" s="34"/>
      <c r="K189" s="50" t="s">
        <v>103</v>
      </c>
    </row>
    <row r="190" spans="1:11" ht="144" customHeight="1">
      <c r="A190" s="285"/>
      <c r="B190" s="50"/>
      <c r="C190" s="50" t="s">
        <v>106</v>
      </c>
      <c r="D190" s="50" t="s">
        <v>107</v>
      </c>
      <c r="E190" s="70" t="s">
        <v>544</v>
      </c>
      <c r="F190" s="119" t="s">
        <v>704</v>
      </c>
      <c r="G190" s="19">
        <v>0</v>
      </c>
      <c r="H190" s="82">
        <v>1</v>
      </c>
      <c r="I190" s="37"/>
      <c r="J190" s="37"/>
      <c r="K190" s="50" t="s">
        <v>330</v>
      </c>
    </row>
    <row r="191" spans="1:11" ht="128.25" customHeight="1">
      <c r="A191" s="285"/>
      <c r="B191" s="50" t="s">
        <v>108</v>
      </c>
      <c r="C191" s="50" t="s">
        <v>109</v>
      </c>
      <c r="D191" s="50" t="s">
        <v>110</v>
      </c>
      <c r="E191" s="34" t="s">
        <v>448</v>
      </c>
      <c r="F191" s="119" t="s">
        <v>549</v>
      </c>
      <c r="G191" s="19">
        <v>0</v>
      </c>
      <c r="H191" s="19">
        <v>0</v>
      </c>
      <c r="I191" s="84"/>
      <c r="J191" s="84"/>
      <c r="K191" s="50" t="s">
        <v>111</v>
      </c>
    </row>
    <row r="192" spans="1:11" s="8" customFormat="1" ht="148.5" customHeight="1">
      <c r="A192" s="285"/>
      <c r="B192" s="271" t="s">
        <v>112</v>
      </c>
      <c r="C192" s="271" t="s">
        <v>113</v>
      </c>
      <c r="D192" s="50" t="s">
        <v>114</v>
      </c>
      <c r="E192" s="66">
        <v>1</v>
      </c>
      <c r="F192" s="50" t="s">
        <v>705</v>
      </c>
      <c r="G192" s="19">
        <v>0</v>
      </c>
      <c r="H192" s="82">
        <v>1</v>
      </c>
      <c r="I192" s="38"/>
      <c r="J192" s="38"/>
      <c r="K192" s="49" t="s">
        <v>545</v>
      </c>
    </row>
    <row r="193" spans="1:11" s="8" customFormat="1" ht="132">
      <c r="A193" s="50"/>
      <c r="B193" s="271"/>
      <c r="C193" s="271"/>
      <c r="D193" s="50" t="s">
        <v>115</v>
      </c>
      <c r="E193" s="27">
        <v>1</v>
      </c>
      <c r="F193" s="86" t="s">
        <v>546</v>
      </c>
      <c r="G193" s="19">
        <v>0</v>
      </c>
      <c r="H193" s="82">
        <v>1</v>
      </c>
      <c r="I193" s="37"/>
      <c r="J193" s="37"/>
      <c r="K193" s="49" t="s">
        <v>474</v>
      </c>
    </row>
    <row r="194" spans="1:11" s="8" customFormat="1" ht="48" customHeight="1">
      <c r="A194" s="290"/>
      <c r="B194" s="53" t="s">
        <v>66</v>
      </c>
      <c r="C194" s="55" t="s">
        <v>67</v>
      </c>
      <c r="D194" s="59" t="s">
        <v>68</v>
      </c>
      <c r="E194" s="82">
        <v>1</v>
      </c>
      <c r="F194" s="86" t="s">
        <v>547</v>
      </c>
      <c r="G194" s="19">
        <v>0</v>
      </c>
      <c r="H194" s="82">
        <v>1</v>
      </c>
      <c r="I194" s="39"/>
      <c r="J194" s="39"/>
      <c r="K194" s="52" t="s">
        <v>103</v>
      </c>
    </row>
    <row r="195" spans="1:11" ht="60">
      <c r="A195" s="290"/>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84" t="s">
        <v>326</v>
      </c>
      <c r="B197" s="284"/>
      <c r="C197" s="284"/>
      <c r="D197" s="284"/>
      <c r="E197" s="284"/>
      <c r="F197" s="284"/>
      <c r="G197" s="284"/>
      <c r="H197" s="284"/>
      <c r="I197" s="284"/>
      <c r="J197" s="284"/>
      <c r="K197" s="284"/>
    </row>
    <row r="198" spans="1:11" s="2" customFormat="1" ht="35.25" customHeight="1">
      <c r="A198" s="46" t="s">
        <v>477</v>
      </c>
      <c r="B198" s="270" t="s">
        <v>479</v>
      </c>
      <c r="C198" s="270" t="s">
        <v>514</v>
      </c>
      <c r="D198" s="270" t="s">
        <v>3</v>
      </c>
      <c r="E198" s="270" t="s">
        <v>528</v>
      </c>
      <c r="F198" s="270"/>
      <c r="G198" s="270" t="s">
        <v>515</v>
      </c>
      <c r="H198" s="270"/>
      <c r="I198" s="270"/>
      <c r="J198" s="124"/>
      <c r="K198" s="270" t="s">
        <v>394</v>
      </c>
    </row>
    <row r="199" spans="1:11" s="2" customFormat="1" ht="36">
      <c r="A199" s="75" t="s">
        <v>478</v>
      </c>
      <c r="B199" s="270"/>
      <c r="C199" s="270"/>
      <c r="D199" s="270"/>
      <c r="E199" s="48" t="s">
        <v>392</v>
      </c>
      <c r="F199" s="48" t="s">
        <v>391</v>
      </c>
      <c r="G199" s="3" t="s">
        <v>516</v>
      </c>
      <c r="H199" s="3" t="s">
        <v>517</v>
      </c>
      <c r="I199" s="3" t="s">
        <v>396</v>
      </c>
      <c r="J199" s="3"/>
      <c r="K199" s="270"/>
    </row>
    <row r="200" spans="1:11" ht="54" customHeight="1">
      <c r="A200" s="288" t="s">
        <v>242</v>
      </c>
      <c r="B200" s="4" t="s">
        <v>74</v>
      </c>
      <c r="C200" s="52" t="s">
        <v>575</v>
      </c>
      <c r="D200" s="52" t="s">
        <v>576</v>
      </c>
      <c r="E200" s="99">
        <v>1</v>
      </c>
      <c r="F200" s="56" t="s">
        <v>577</v>
      </c>
      <c r="G200" s="99">
        <v>0</v>
      </c>
      <c r="H200" s="99">
        <v>1</v>
      </c>
      <c r="I200" s="99"/>
      <c r="J200" s="131"/>
      <c r="K200" s="54" t="s">
        <v>578</v>
      </c>
    </row>
    <row r="201" spans="1:11" ht="54" customHeight="1">
      <c r="A201" s="289"/>
      <c r="B201" s="52" t="s">
        <v>75</v>
      </c>
      <c r="C201" s="52" t="s">
        <v>118</v>
      </c>
      <c r="D201" s="52" t="s">
        <v>270</v>
      </c>
      <c r="E201" s="96" t="s">
        <v>579</v>
      </c>
      <c r="F201" s="52"/>
      <c r="G201" s="95">
        <v>0</v>
      </c>
      <c r="H201" s="96">
        <v>1</v>
      </c>
      <c r="I201" s="52"/>
      <c r="J201" s="125"/>
      <c r="K201" s="54" t="s">
        <v>578</v>
      </c>
    </row>
    <row r="202" spans="1:11" ht="70.5" customHeight="1">
      <c r="A202" s="289"/>
      <c r="B202" s="52" t="s">
        <v>76</v>
      </c>
      <c r="C202" s="52" t="s">
        <v>77</v>
      </c>
      <c r="D202" s="52" t="s">
        <v>580</v>
      </c>
      <c r="E202" s="96" t="s">
        <v>581</v>
      </c>
      <c r="F202" s="52" t="s">
        <v>582</v>
      </c>
      <c r="G202" s="95">
        <v>0</v>
      </c>
      <c r="H202" s="96">
        <v>1</v>
      </c>
      <c r="I202" s="52"/>
      <c r="J202" s="125"/>
      <c r="K202" s="54" t="s">
        <v>578</v>
      </c>
    </row>
    <row r="203" spans="1:11" ht="52.5" customHeight="1">
      <c r="A203" s="289"/>
      <c r="B203" s="271" t="s">
        <v>119</v>
      </c>
      <c r="C203" s="52" t="s">
        <v>79</v>
      </c>
      <c r="D203" s="52" t="s">
        <v>583</v>
      </c>
      <c r="E203" s="96" t="s">
        <v>584</v>
      </c>
      <c r="F203" s="52" t="s">
        <v>585</v>
      </c>
      <c r="G203" s="95">
        <v>0</v>
      </c>
      <c r="H203" s="96">
        <v>1</v>
      </c>
      <c r="I203" s="96"/>
      <c r="J203" s="132"/>
      <c r="K203" s="54" t="s">
        <v>78</v>
      </c>
    </row>
    <row r="204" spans="1:11" ht="96">
      <c r="A204" s="289"/>
      <c r="B204" s="280"/>
      <c r="C204" s="52" t="s">
        <v>344</v>
      </c>
      <c r="D204" s="52" t="s">
        <v>586</v>
      </c>
      <c r="E204" s="19">
        <f>1000/5000</f>
        <v>0.2</v>
      </c>
      <c r="F204" s="52" t="s">
        <v>587</v>
      </c>
      <c r="G204" s="96">
        <v>0.8</v>
      </c>
      <c r="H204" s="96">
        <v>1</v>
      </c>
      <c r="I204" s="96"/>
      <c r="J204" s="132"/>
      <c r="K204" s="54" t="s">
        <v>78</v>
      </c>
    </row>
    <row r="205" spans="1:11" ht="72">
      <c r="A205" s="289"/>
      <c r="B205" s="52" t="s">
        <v>80</v>
      </c>
      <c r="C205" s="52" t="s">
        <v>81</v>
      </c>
      <c r="D205" s="52" t="s">
        <v>590</v>
      </c>
      <c r="E205" s="96">
        <v>1</v>
      </c>
      <c r="F205" s="52"/>
      <c r="G205" s="95">
        <v>0</v>
      </c>
      <c r="H205" s="96">
        <v>1</v>
      </c>
      <c r="I205" s="96"/>
      <c r="J205" s="132"/>
      <c r="K205" s="54" t="s">
        <v>78</v>
      </c>
    </row>
    <row r="206" spans="1:11" ht="165.75" customHeight="1">
      <c r="A206" s="289"/>
      <c r="B206" s="52" t="s">
        <v>82</v>
      </c>
      <c r="C206" s="52" t="s">
        <v>83</v>
      </c>
      <c r="D206" s="52" t="s">
        <v>588</v>
      </c>
      <c r="E206" s="96">
        <v>1</v>
      </c>
      <c r="F206" s="52" t="s">
        <v>591</v>
      </c>
      <c r="G206" s="95">
        <v>0</v>
      </c>
      <c r="H206" s="96">
        <v>1</v>
      </c>
      <c r="I206" s="52"/>
      <c r="J206" s="125"/>
      <c r="K206" s="54" t="s">
        <v>578</v>
      </c>
    </row>
    <row r="207" spans="1:11" ht="64.5" customHeight="1">
      <c r="A207" s="289"/>
      <c r="B207" s="53" t="s">
        <v>66</v>
      </c>
      <c r="C207" s="59" t="s">
        <v>67</v>
      </c>
      <c r="D207" s="59" t="s">
        <v>68</v>
      </c>
      <c r="E207" s="27">
        <v>0.4</v>
      </c>
      <c r="F207" s="97" t="s">
        <v>589</v>
      </c>
      <c r="G207" s="66">
        <v>0</v>
      </c>
      <c r="H207" s="27">
        <v>1</v>
      </c>
      <c r="I207" s="27"/>
      <c r="J207" s="27"/>
      <c r="K207" s="53" t="s">
        <v>69</v>
      </c>
    </row>
    <row r="208" spans="1:11" ht="59.25" customHeight="1">
      <c r="A208" s="289"/>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06" t="s">
        <v>241</v>
      </c>
      <c r="B210" s="306"/>
      <c r="C210" s="306"/>
      <c r="D210" s="306"/>
      <c r="E210" s="306"/>
      <c r="F210" s="306"/>
      <c r="G210" s="306"/>
      <c r="H210" s="306"/>
      <c r="I210" s="306"/>
      <c r="J210" s="306"/>
      <c r="K210" s="306"/>
    </row>
    <row r="211" spans="1:11" ht="27" customHeight="1">
      <c r="A211" s="291" t="s">
        <v>331</v>
      </c>
      <c r="B211" s="291"/>
      <c r="C211" s="291"/>
      <c r="D211" s="291"/>
      <c r="E211" s="291"/>
      <c r="F211" s="291"/>
      <c r="G211" s="291"/>
      <c r="H211" s="291"/>
      <c r="I211" s="291"/>
      <c r="J211" s="291"/>
      <c r="K211" s="291"/>
    </row>
    <row r="212" spans="1:11" s="2" customFormat="1" ht="35.25" customHeight="1">
      <c r="A212" s="46" t="s">
        <v>477</v>
      </c>
      <c r="B212" s="270" t="s">
        <v>479</v>
      </c>
      <c r="C212" s="270" t="s">
        <v>514</v>
      </c>
      <c r="D212" s="270" t="s">
        <v>3</v>
      </c>
      <c r="E212" s="270" t="s">
        <v>528</v>
      </c>
      <c r="F212" s="270"/>
      <c r="G212" s="270" t="s">
        <v>515</v>
      </c>
      <c r="H212" s="270"/>
      <c r="I212" s="270"/>
      <c r="J212" s="124"/>
      <c r="K212" s="270" t="s">
        <v>394</v>
      </c>
    </row>
    <row r="213" spans="1:11" s="2" customFormat="1" ht="36">
      <c r="A213" s="46" t="s">
        <v>478</v>
      </c>
      <c r="B213" s="270"/>
      <c r="C213" s="270"/>
      <c r="D213" s="270"/>
      <c r="E213" s="48" t="s">
        <v>392</v>
      </c>
      <c r="F213" s="48" t="s">
        <v>391</v>
      </c>
      <c r="G213" s="3" t="s">
        <v>516</v>
      </c>
      <c r="H213" s="3" t="s">
        <v>517</v>
      </c>
      <c r="I213" s="3" t="s">
        <v>396</v>
      </c>
      <c r="J213" s="3"/>
      <c r="K213" s="270"/>
    </row>
    <row r="214" spans="1:11" ht="96">
      <c r="A214" s="271" t="s">
        <v>242</v>
      </c>
      <c r="B214" s="52" t="s">
        <v>243</v>
      </c>
      <c r="C214" s="52" t="s">
        <v>244</v>
      </c>
      <c r="D214" s="52" t="s">
        <v>245</v>
      </c>
      <c r="E214" s="80" t="s">
        <v>451</v>
      </c>
      <c r="F214" s="52" t="s">
        <v>452</v>
      </c>
      <c r="G214" s="95">
        <v>0</v>
      </c>
      <c r="H214" s="96">
        <v>1</v>
      </c>
      <c r="I214" s="52"/>
      <c r="J214" s="125"/>
      <c r="K214" s="52" t="s">
        <v>246</v>
      </c>
    </row>
    <row r="215" spans="1:11" ht="72">
      <c r="A215" s="283"/>
      <c r="B215" s="52" t="s">
        <v>247</v>
      </c>
      <c r="C215" s="52" t="s">
        <v>248</v>
      </c>
      <c r="D215" s="52" t="s">
        <v>249</v>
      </c>
      <c r="E215" s="96">
        <v>1</v>
      </c>
      <c r="F215" s="52" t="s">
        <v>453</v>
      </c>
      <c r="G215" s="95">
        <v>0</v>
      </c>
      <c r="H215" s="96">
        <v>1</v>
      </c>
      <c r="I215" s="96"/>
      <c r="J215" s="132"/>
      <c r="K215" s="4" t="s">
        <v>127</v>
      </c>
    </row>
    <row r="216" spans="1:11" ht="48">
      <c r="A216" s="283"/>
      <c r="B216" s="52" t="s">
        <v>250</v>
      </c>
      <c r="C216" s="52" t="s">
        <v>251</v>
      </c>
      <c r="D216" s="52" t="s">
        <v>252</v>
      </c>
      <c r="E216" s="96">
        <v>1</v>
      </c>
      <c r="F216" s="52" t="s">
        <v>454</v>
      </c>
      <c r="G216" s="95">
        <v>0</v>
      </c>
      <c r="H216" s="96">
        <v>1</v>
      </c>
      <c r="I216" s="96"/>
      <c r="J216" s="132"/>
      <c r="K216" s="4" t="s">
        <v>253</v>
      </c>
    </row>
    <row r="217" spans="1:11" ht="60">
      <c r="A217" s="283"/>
      <c r="B217" s="52" t="s">
        <v>254</v>
      </c>
      <c r="C217" s="52" t="s">
        <v>255</v>
      </c>
      <c r="D217" s="52" t="s">
        <v>256</v>
      </c>
      <c r="E217" s="81">
        <v>24927184</v>
      </c>
      <c r="F217" s="52" t="s">
        <v>627</v>
      </c>
      <c r="G217" s="95">
        <v>0</v>
      </c>
      <c r="H217" s="96">
        <v>1</v>
      </c>
      <c r="I217" s="81"/>
      <c r="J217" s="81"/>
      <c r="K217" s="4" t="s">
        <v>127</v>
      </c>
    </row>
    <row r="218" spans="1:11" ht="62.25" customHeight="1">
      <c r="A218" s="283"/>
      <c r="B218" s="271" t="s">
        <v>257</v>
      </c>
      <c r="C218" s="52" t="s">
        <v>258</v>
      </c>
      <c r="D218" s="52" t="s">
        <v>259</v>
      </c>
      <c r="E218" s="95">
        <v>220</v>
      </c>
      <c r="F218" s="52" t="s">
        <v>626</v>
      </c>
      <c r="G218" s="95">
        <v>0</v>
      </c>
      <c r="H218" s="96">
        <v>1</v>
      </c>
      <c r="I218" s="52"/>
      <c r="J218" s="125"/>
      <c r="K218" s="4" t="s">
        <v>260</v>
      </c>
    </row>
    <row r="219" spans="1:11" ht="64.5" customHeight="1">
      <c r="A219" s="283"/>
      <c r="B219" s="271"/>
      <c r="C219" s="52" t="s">
        <v>261</v>
      </c>
      <c r="D219" s="52" t="s">
        <v>262</v>
      </c>
      <c r="E219" s="96">
        <v>0.4</v>
      </c>
      <c r="F219" s="52" t="s">
        <v>455</v>
      </c>
      <c r="G219" s="95">
        <v>0</v>
      </c>
      <c r="H219" s="96">
        <v>0.7</v>
      </c>
      <c r="I219" s="96"/>
      <c r="J219" s="132"/>
      <c r="K219" s="4" t="s">
        <v>263</v>
      </c>
    </row>
    <row r="220" spans="1:11" ht="47.25" customHeight="1">
      <c r="A220" s="283"/>
      <c r="B220" s="52" t="s">
        <v>264</v>
      </c>
      <c r="C220" s="52" t="s">
        <v>265</v>
      </c>
      <c r="D220" s="52" t="s">
        <v>266</v>
      </c>
      <c r="E220" s="96">
        <v>0.7</v>
      </c>
      <c r="F220" s="52" t="s">
        <v>456</v>
      </c>
      <c r="G220" s="95">
        <v>0</v>
      </c>
      <c r="H220" s="96">
        <v>0.7</v>
      </c>
      <c r="I220" s="96"/>
      <c r="J220" s="132"/>
      <c r="K220" s="4" t="s">
        <v>267</v>
      </c>
    </row>
    <row r="221" spans="1:11" ht="61.5" customHeight="1">
      <c r="A221" s="283"/>
      <c r="B221" s="53" t="s">
        <v>66</v>
      </c>
      <c r="C221" s="59" t="s">
        <v>67</v>
      </c>
      <c r="D221" s="59" t="s">
        <v>68</v>
      </c>
      <c r="E221" s="27">
        <v>0.5</v>
      </c>
      <c r="F221" s="52" t="s">
        <v>457</v>
      </c>
      <c r="G221" s="66">
        <v>0</v>
      </c>
      <c r="H221" s="27">
        <v>1</v>
      </c>
      <c r="I221" s="27"/>
      <c r="J221" s="27"/>
      <c r="K221" s="53" t="s">
        <v>69</v>
      </c>
    </row>
    <row r="222" spans="1:11" ht="60">
      <c r="A222" s="283"/>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35" t="s">
        <v>670</v>
      </c>
      <c r="B225" s="335"/>
      <c r="C225" s="335"/>
      <c r="D225" s="335"/>
      <c r="E225" s="335"/>
      <c r="F225" s="335"/>
      <c r="G225" s="335"/>
      <c r="H225" s="335"/>
      <c r="I225" s="335"/>
      <c r="J225" s="335"/>
      <c r="K225" s="335"/>
    </row>
    <row r="226" spans="1:11" s="2" customFormat="1" ht="37.5" customHeight="1">
      <c r="A226" s="282" t="s">
        <v>1</v>
      </c>
      <c r="B226" s="270" t="s">
        <v>2</v>
      </c>
      <c r="C226" s="270" t="s">
        <v>527</v>
      </c>
      <c r="D226" s="293" t="s">
        <v>3</v>
      </c>
      <c r="E226" s="270" t="s">
        <v>528</v>
      </c>
      <c r="F226" s="270"/>
      <c r="G226" s="270" t="s">
        <v>515</v>
      </c>
      <c r="H226" s="270"/>
      <c r="I226" s="270"/>
      <c r="J226" s="124"/>
      <c r="K226" s="270" t="s">
        <v>5</v>
      </c>
    </row>
    <row r="227" spans="1:11" s="2" customFormat="1" ht="36">
      <c r="A227" s="282"/>
      <c r="B227" s="270"/>
      <c r="C227" s="270"/>
      <c r="D227" s="293"/>
      <c r="E227" s="48" t="s">
        <v>392</v>
      </c>
      <c r="F227" s="48" t="s">
        <v>391</v>
      </c>
      <c r="G227" s="3" t="s">
        <v>516</v>
      </c>
      <c r="H227" s="3" t="s">
        <v>517</v>
      </c>
      <c r="I227" s="3" t="s">
        <v>396</v>
      </c>
      <c r="J227" s="3"/>
      <c r="K227" s="270"/>
    </row>
    <row r="228" spans="1:11" ht="391.5" customHeight="1">
      <c r="A228" s="271" t="s">
        <v>120</v>
      </c>
      <c r="B228" s="271" t="s">
        <v>121</v>
      </c>
      <c r="C228" s="271" t="s">
        <v>332</v>
      </c>
      <c r="D228" s="52" t="s">
        <v>122</v>
      </c>
      <c r="E228" s="123" t="s">
        <v>722</v>
      </c>
      <c r="F228" s="137" t="s">
        <v>720</v>
      </c>
      <c r="G228" s="95">
        <v>0</v>
      </c>
      <c r="H228" s="96">
        <v>1</v>
      </c>
      <c r="I228" s="95"/>
      <c r="J228" s="134"/>
      <c r="K228" s="52" t="s">
        <v>123</v>
      </c>
    </row>
    <row r="229" spans="1:11" ht="234" customHeight="1">
      <c r="A229" s="283"/>
      <c r="B229" s="271"/>
      <c r="C229" s="271"/>
      <c r="D229" s="52" t="s">
        <v>468</v>
      </c>
      <c r="E229" s="77">
        <v>86</v>
      </c>
      <c r="F229" s="97" t="s">
        <v>593</v>
      </c>
      <c r="G229" s="77">
        <v>0</v>
      </c>
      <c r="H229" s="99"/>
      <c r="I229" s="95"/>
      <c r="J229" s="134"/>
      <c r="K229" s="52" t="s">
        <v>123</v>
      </c>
    </row>
    <row r="230" spans="1:11" ht="62.25" customHeight="1">
      <c r="A230" s="283"/>
      <c r="B230" s="280"/>
      <c r="C230" s="280"/>
      <c r="D230" s="52" t="s">
        <v>374</v>
      </c>
      <c r="E230" s="77">
        <v>1</v>
      </c>
      <c r="F230" s="97" t="s">
        <v>592</v>
      </c>
      <c r="G230" s="77">
        <v>0</v>
      </c>
      <c r="H230" s="77">
        <v>4</v>
      </c>
      <c r="I230" s="97"/>
      <c r="J230" s="133"/>
      <c r="K230" s="52" t="s">
        <v>123</v>
      </c>
    </row>
    <row r="231" spans="1:11" ht="183.75" customHeight="1">
      <c r="A231" s="283"/>
      <c r="B231" s="280"/>
      <c r="C231" s="280"/>
      <c r="D231" s="52" t="s">
        <v>333</v>
      </c>
      <c r="E231" s="77">
        <v>1</v>
      </c>
      <c r="F231" s="122" t="s">
        <v>721</v>
      </c>
      <c r="G231" s="77">
        <v>0</v>
      </c>
      <c r="H231" s="77">
        <v>1</v>
      </c>
      <c r="I231" s="97"/>
      <c r="J231" s="133"/>
      <c r="K231" s="52" t="s">
        <v>123</v>
      </c>
    </row>
    <row r="232" spans="1:11" ht="58.5" customHeight="1">
      <c r="A232" s="283"/>
      <c r="B232" s="97" t="s">
        <v>66</v>
      </c>
      <c r="C232" s="56" t="s">
        <v>67</v>
      </c>
      <c r="D232" s="56" t="s">
        <v>68</v>
      </c>
      <c r="E232" s="78">
        <v>1</v>
      </c>
      <c r="F232" s="97" t="s">
        <v>460</v>
      </c>
      <c r="G232" s="79">
        <v>0</v>
      </c>
      <c r="H232" s="78">
        <v>1</v>
      </c>
      <c r="I232" s="78"/>
      <c r="J232" s="78"/>
      <c r="K232" s="52" t="s">
        <v>123</v>
      </c>
    </row>
    <row r="233" spans="1:11" ht="108">
      <c r="A233" s="283"/>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9" t="s">
        <v>327</v>
      </c>
      <c r="B236" s="269"/>
      <c r="C236" s="269"/>
      <c r="D236" s="269"/>
      <c r="E236" s="269"/>
      <c r="F236" s="269"/>
      <c r="G236" s="269"/>
      <c r="H236" s="269"/>
      <c r="I236" s="269"/>
      <c r="J236" s="269"/>
      <c r="K236" s="269"/>
    </row>
    <row r="237" spans="1:11" s="2" customFormat="1" ht="35.25" customHeight="1">
      <c r="A237" s="46" t="s">
        <v>477</v>
      </c>
      <c r="B237" s="270" t="s">
        <v>479</v>
      </c>
      <c r="C237" s="270" t="s">
        <v>514</v>
      </c>
      <c r="D237" s="270" t="s">
        <v>3</v>
      </c>
      <c r="E237" s="270" t="s">
        <v>528</v>
      </c>
      <c r="F237" s="270"/>
      <c r="G237" s="270" t="s">
        <v>4</v>
      </c>
      <c r="H237" s="270"/>
      <c r="I237" s="270"/>
      <c r="J237" s="124"/>
      <c r="K237" s="270" t="s">
        <v>394</v>
      </c>
    </row>
    <row r="238" spans="1:11" s="2" customFormat="1" ht="36">
      <c r="A238" s="46" t="s">
        <v>478</v>
      </c>
      <c r="B238" s="270"/>
      <c r="C238" s="270"/>
      <c r="D238" s="270"/>
      <c r="E238" s="48" t="s">
        <v>392</v>
      </c>
      <c r="F238" s="48" t="s">
        <v>391</v>
      </c>
      <c r="G238" s="3" t="s">
        <v>516</v>
      </c>
      <c r="H238" s="3" t="s">
        <v>517</v>
      </c>
      <c r="I238" s="3" t="s">
        <v>396</v>
      </c>
      <c r="J238" s="3"/>
      <c r="K238" s="270"/>
    </row>
    <row r="239" spans="1:11" ht="65.25" customHeight="1">
      <c r="A239" s="279" t="s">
        <v>84</v>
      </c>
      <c r="B239" s="271" t="s">
        <v>124</v>
      </c>
      <c r="C239" s="271" t="s">
        <v>125</v>
      </c>
      <c r="D239" s="19" t="s">
        <v>126</v>
      </c>
      <c r="E239" s="38">
        <v>179</v>
      </c>
      <c r="F239" s="18" t="s">
        <v>462</v>
      </c>
      <c r="G239" s="20">
        <v>0</v>
      </c>
      <c r="H239" s="20" t="s">
        <v>129</v>
      </c>
      <c r="I239" s="20"/>
      <c r="J239" s="131"/>
      <c r="K239" s="76" t="s">
        <v>127</v>
      </c>
    </row>
    <row r="240" spans="1:11" ht="36">
      <c r="A240" s="279"/>
      <c r="B240" s="271"/>
      <c r="C240" s="271"/>
      <c r="D240" s="6" t="s">
        <v>128</v>
      </c>
      <c r="E240" s="19">
        <v>1</v>
      </c>
      <c r="F240" s="18" t="s">
        <v>463</v>
      </c>
      <c r="G240" s="20">
        <v>0</v>
      </c>
      <c r="H240" s="19">
        <v>1</v>
      </c>
      <c r="I240" s="19"/>
      <c r="J240" s="19"/>
      <c r="K240" s="76" t="s">
        <v>127</v>
      </c>
    </row>
    <row r="241" spans="1:11" ht="36">
      <c r="A241" s="279"/>
      <c r="B241" s="49" t="s">
        <v>66</v>
      </c>
      <c r="C241" s="6" t="s">
        <v>67</v>
      </c>
      <c r="D241" s="6" t="s">
        <v>68</v>
      </c>
      <c r="E241" s="27">
        <v>1</v>
      </c>
      <c r="F241" s="18" t="s">
        <v>464</v>
      </c>
      <c r="G241" s="66">
        <v>0</v>
      </c>
      <c r="H241" s="27">
        <v>1</v>
      </c>
      <c r="I241" s="27"/>
      <c r="J241" s="27"/>
      <c r="K241" s="76" t="s">
        <v>127</v>
      </c>
    </row>
    <row r="242" spans="1:11" ht="60">
      <c r="A242" s="279"/>
      <c r="B242" s="49" t="s">
        <v>70</v>
      </c>
      <c r="C242" s="6" t="s">
        <v>71</v>
      </c>
      <c r="D242" s="6" t="s">
        <v>72</v>
      </c>
      <c r="E242" s="19">
        <v>1</v>
      </c>
      <c r="F242" s="18" t="s">
        <v>465</v>
      </c>
      <c r="G242" s="66">
        <v>0</v>
      </c>
      <c r="H242" s="27">
        <v>1</v>
      </c>
      <c r="I242" s="27"/>
      <c r="J242" s="27"/>
      <c r="K242" s="76" t="s">
        <v>127</v>
      </c>
    </row>
    <row r="243" spans="8:11" ht="12.75">
      <c r="H243" s="338" t="s">
        <v>657</v>
      </c>
      <c r="I243" s="338"/>
      <c r="J243" s="338"/>
      <c r="K243" s="338"/>
    </row>
    <row r="244" ht="12">
      <c r="A244" s="1" t="s">
        <v>623</v>
      </c>
    </row>
    <row r="248" spans="1:2" ht="12">
      <c r="A248" s="281" t="s">
        <v>714</v>
      </c>
      <c r="B248" s="281"/>
    </row>
    <row r="249" spans="1:2" ht="12">
      <c r="A249" s="278" t="s">
        <v>715</v>
      </c>
      <c r="B249" s="278"/>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29" t="s">
        <v>574</v>
      </c>
      <c r="B1" s="329"/>
      <c r="C1" s="329"/>
      <c r="D1" s="329"/>
      <c r="E1" s="329"/>
      <c r="F1" s="329"/>
      <c r="G1" s="329"/>
      <c r="H1" s="329"/>
      <c r="I1" s="329"/>
      <c r="J1" s="329"/>
      <c r="K1" s="329"/>
    </row>
    <row r="2" spans="1:11" ht="21" customHeight="1">
      <c r="A2" s="329" t="s">
        <v>0</v>
      </c>
      <c r="B2" s="329"/>
      <c r="C2" s="329"/>
      <c r="D2" s="329"/>
      <c r="E2" s="329"/>
      <c r="F2" s="329"/>
      <c r="G2" s="329"/>
      <c r="H2" s="329"/>
      <c r="I2" s="329"/>
      <c r="J2" s="329"/>
      <c r="K2" s="329"/>
    </row>
    <row r="3" spans="1:11" ht="31.5" customHeight="1">
      <c r="A3" s="330" t="s">
        <v>208</v>
      </c>
      <c r="B3" s="331"/>
      <c r="C3" s="331"/>
      <c r="D3" s="331"/>
      <c r="E3" s="331"/>
      <c r="F3" s="331"/>
      <c r="G3" s="331"/>
      <c r="H3" s="331"/>
      <c r="I3" s="331"/>
      <c r="J3" s="331"/>
      <c r="K3" s="331"/>
    </row>
    <row r="4" spans="1:11" s="33" customFormat="1" ht="40.5" customHeight="1">
      <c r="A4" s="47" t="s">
        <v>477</v>
      </c>
      <c r="B4" s="270" t="s">
        <v>479</v>
      </c>
      <c r="C4" s="270" t="s">
        <v>514</v>
      </c>
      <c r="D4" s="270" t="s">
        <v>3</v>
      </c>
      <c r="E4" s="325" t="s">
        <v>528</v>
      </c>
      <c r="F4" s="326"/>
      <c r="G4" s="325" t="s">
        <v>515</v>
      </c>
      <c r="H4" s="332"/>
      <c r="I4" s="332"/>
      <c r="J4" s="326"/>
      <c r="K4" s="270" t="s">
        <v>485</v>
      </c>
    </row>
    <row r="5" spans="1:11" s="33" customFormat="1" ht="36">
      <c r="A5" s="47" t="s">
        <v>478</v>
      </c>
      <c r="B5" s="270"/>
      <c r="C5" s="270"/>
      <c r="D5" s="270"/>
      <c r="E5" s="124" t="s">
        <v>392</v>
      </c>
      <c r="F5" s="124" t="s">
        <v>391</v>
      </c>
      <c r="G5" s="3" t="s">
        <v>516</v>
      </c>
      <c r="H5" s="3" t="s">
        <v>517</v>
      </c>
      <c r="I5" s="3" t="s">
        <v>396</v>
      </c>
      <c r="J5" s="3" t="s">
        <v>391</v>
      </c>
      <c r="K5" s="270"/>
    </row>
    <row r="6" spans="1:11" s="5" customFormat="1" ht="60" customHeight="1">
      <c r="A6" s="316" t="s">
        <v>6</v>
      </c>
      <c r="B6" s="128" t="s">
        <v>7</v>
      </c>
      <c r="C6" s="4" t="s">
        <v>8</v>
      </c>
      <c r="D6" s="4" t="s">
        <v>393</v>
      </c>
      <c r="E6" s="32" t="s">
        <v>492</v>
      </c>
      <c r="F6" s="336" t="s">
        <v>671</v>
      </c>
      <c r="G6" s="32">
        <v>273</v>
      </c>
      <c r="H6" s="32">
        <v>600</v>
      </c>
      <c r="I6" s="138" t="s">
        <v>723</v>
      </c>
      <c r="J6" s="157" t="s">
        <v>790</v>
      </c>
      <c r="K6" s="126" t="s">
        <v>9</v>
      </c>
    </row>
    <row r="7" spans="1:11" s="5" customFormat="1" ht="60">
      <c r="A7" s="317"/>
      <c r="B7" s="128" t="s">
        <v>10</v>
      </c>
      <c r="C7" s="4" t="s">
        <v>11</v>
      </c>
      <c r="D7" s="4" t="s">
        <v>350</v>
      </c>
      <c r="E7" s="134" t="s">
        <v>493</v>
      </c>
      <c r="F7" s="337"/>
      <c r="G7" s="32">
        <v>275</v>
      </c>
      <c r="H7" s="32">
        <v>500</v>
      </c>
      <c r="I7" s="138" t="s">
        <v>724</v>
      </c>
      <c r="J7" s="157" t="s">
        <v>790</v>
      </c>
      <c r="K7" s="126" t="s">
        <v>9</v>
      </c>
    </row>
    <row r="8" spans="1:12" s="33" customFormat="1" ht="83.25" customHeight="1">
      <c r="A8" s="313"/>
      <c r="B8" s="312" t="s">
        <v>13</v>
      </c>
      <c r="C8" s="128" t="s">
        <v>518</v>
      </c>
      <c r="D8" s="128" t="s">
        <v>14</v>
      </c>
      <c r="E8" s="128" t="s">
        <v>397</v>
      </c>
      <c r="F8" s="4" t="s">
        <v>672</v>
      </c>
      <c r="G8" s="32">
        <v>0</v>
      </c>
      <c r="H8" s="32">
        <v>1</v>
      </c>
      <c r="I8" s="66" t="s">
        <v>397</v>
      </c>
      <c r="J8" s="157" t="s">
        <v>791</v>
      </c>
      <c r="K8" s="154" t="s">
        <v>793</v>
      </c>
      <c r="L8" s="33">
        <v>616</v>
      </c>
    </row>
    <row r="9" spans="1:12" s="33" customFormat="1" ht="113.25" customHeight="1">
      <c r="A9" s="313"/>
      <c r="B9" s="274"/>
      <c r="C9" s="4" t="s">
        <v>355</v>
      </c>
      <c r="D9" s="4" t="s">
        <v>351</v>
      </c>
      <c r="E9" s="4" t="s">
        <v>629</v>
      </c>
      <c r="F9" s="4" t="s">
        <v>630</v>
      </c>
      <c r="G9" s="23">
        <v>0</v>
      </c>
      <c r="H9" s="34" t="s">
        <v>727</v>
      </c>
      <c r="I9" s="156" t="s">
        <v>728</v>
      </c>
      <c r="J9" s="157" t="s">
        <v>794</v>
      </c>
      <c r="K9" s="152" t="s">
        <v>795</v>
      </c>
      <c r="L9" s="33">
        <v>1110</v>
      </c>
    </row>
    <row r="10" spans="1:11" s="33" customFormat="1" ht="51" customHeight="1">
      <c r="A10" s="313"/>
      <c r="B10" s="274"/>
      <c r="C10" s="4" t="s">
        <v>642</v>
      </c>
      <c r="D10" s="4" t="s">
        <v>673</v>
      </c>
      <c r="E10" s="4" t="s">
        <v>398</v>
      </c>
      <c r="F10" s="4"/>
      <c r="G10" s="23">
        <v>0</v>
      </c>
      <c r="H10" s="34" t="s">
        <v>448</v>
      </c>
      <c r="I10" s="145">
        <v>1</v>
      </c>
      <c r="J10" s="157" t="s">
        <v>796</v>
      </c>
      <c r="K10" s="152" t="s">
        <v>792</v>
      </c>
    </row>
    <row r="11" spans="1:11" s="33" customFormat="1" ht="90.75" customHeight="1">
      <c r="A11" s="313"/>
      <c r="B11" s="274"/>
      <c r="C11" s="4" t="s">
        <v>674</v>
      </c>
      <c r="D11" s="4" t="s">
        <v>797</v>
      </c>
      <c r="E11" s="4" t="s">
        <v>398</v>
      </c>
      <c r="F11" s="4"/>
      <c r="G11" s="23">
        <v>0</v>
      </c>
      <c r="H11" s="34" t="s">
        <v>448</v>
      </c>
      <c r="I11" s="32">
        <v>0.1</v>
      </c>
      <c r="J11" s="157" t="s">
        <v>798</v>
      </c>
      <c r="K11" s="125" t="s">
        <v>12</v>
      </c>
    </row>
    <row r="12" spans="1:11" s="33" customFormat="1" ht="107.25" customHeight="1">
      <c r="A12" s="313"/>
      <c r="B12" s="328"/>
      <c r="C12" s="35" t="s">
        <v>376</v>
      </c>
      <c r="D12" s="152" t="s">
        <v>799</v>
      </c>
      <c r="E12" s="4" t="s">
        <v>629</v>
      </c>
      <c r="F12" s="4" t="s">
        <v>856</v>
      </c>
      <c r="G12" s="23">
        <v>0</v>
      </c>
      <c r="H12" s="34" t="s">
        <v>640</v>
      </c>
      <c r="I12" s="34" t="s">
        <v>640</v>
      </c>
      <c r="J12" s="157" t="s">
        <v>729</v>
      </c>
      <c r="K12" s="152" t="s">
        <v>792</v>
      </c>
    </row>
    <row r="13" spans="1:11" s="8" customFormat="1" ht="116.25" customHeight="1">
      <c r="A13" s="313"/>
      <c r="B13" s="312" t="s">
        <v>15</v>
      </c>
      <c r="C13" s="128" t="s">
        <v>379</v>
      </c>
      <c r="D13" s="157" t="s">
        <v>803</v>
      </c>
      <c r="E13" s="128">
        <v>2</v>
      </c>
      <c r="F13" s="4" t="s">
        <v>632</v>
      </c>
      <c r="G13" s="36">
        <v>0</v>
      </c>
      <c r="H13" s="37">
        <v>1</v>
      </c>
      <c r="I13" s="146">
        <v>1</v>
      </c>
      <c r="J13" s="157" t="s">
        <v>800</v>
      </c>
      <c r="K13" s="126" t="s">
        <v>17</v>
      </c>
    </row>
    <row r="14" spans="1:11" s="8" customFormat="1" ht="74.25" customHeight="1">
      <c r="A14" s="313"/>
      <c r="B14" s="314"/>
      <c r="C14" s="4" t="s">
        <v>801</v>
      </c>
      <c r="D14" s="4" t="s">
        <v>802</v>
      </c>
      <c r="E14" s="4" t="s">
        <v>398</v>
      </c>
      <c r="F14" s="4"/>
      <c r="G14" s="36">
        <v>0</v>
      </c>
      <c r="H14" s="37">
        <v>4</v>
      </c>
      <c r="I14" s="37" t="s">
        <v>728</v>
      </c>
      <c r="J14" s="4" t="s">
        <v>730</v>
      </c>
      <c r="K14" s="126" t="s">
        <v>17</v>
      </c>
    </row>
    <row r="15" spans="1:11" s="8" customFormat="1" ht="97.5" customHeight="1">
      <c r="A15" s="313"/>
      <c r="B15" s="295" t="s">
        <v>826</v>
      </c>
      <c r="C15" s="128" t="s">
        <v>19</v>
      </c>
      <c r="D15" s="128" t="s">
        <v>85</v>
      </c>
      <c r="E15" s="128" t="s">
        <v>650</v>
      </c>
      <c r="F15" s="4"/>
      <c r="G15" s="36">
        <v>0</v>
      </c>
      <c r="H15" s="38">
        <v>4</v>
      </c>
      <c r="I15" s="37">
        <v>4</v>
      </c>
      <c r="J15" s="4" t="s">
        <v>732</v>
      </c>
      <c r="K15" s="126" t="s">
        <v>21</v>
      </c>
    </row>
    <row r="16" spans="1:11" s="8" customFormat="1" ht="61.5" customHeight="1">
      <c r="A16" s="313"/>
      <c r="B16" s="295"/>
      <c r="C16" s="128" t="s">
        <v>22</v>
      </c>
      <c r="D16" s="157" t="s">
        <v>804</v>
      </c>
      <c r="E16" s="128" t="s">
        <v>650</v>
      </c>
      <c r="F16" s="4"/>
      <c r="G16" s="36">
        <v>0</v>
      </c>
      <c r="H16" s="38">
        <v>4</v>
      </c>
      <c r="I16" s="37">
        <v>4</v>
      </c>
      <c r="J16" s="4" t="s">
        <v>731</v>
      </c>
      <c r="K16" s="126" t="s">
        <v>17</v>
      </c>
    </row>
    <row r="17" spans="1:11" s="8" customFormat="1" ht="52.5" customHeight="1">
      <c r="A17" s="313"/>
      <c r="B17" s="312" t="s">
        <v>352</v>
      </c>
      <c r="C17" s="126" t="s">
        <v>25</v>
      </c>
      <c r="D17" s="157" t="s">
        <v>805</v>
      </c>
      <c r="E17" s="128">
        <v>1</v>
      </c>
      <c r="F17" s="133"/>
      <c r="G17" s="36">
        <v>0</v>
      </c>
      <c r="H17" s="37">
        <v>1</v>
      </c>
      <c r="I17" s="37">
        <v>1</v>
      </c>
      <c r="J17" s="4"/>
      <c r="K17" s="154" t="s">
        <v>813</v>
      </c>
    </row>
    <row r="18" spans="1:11" s="8" customFormat="1" ht="52.5" customHeight="1">
      <c r="A18" s="313"/>
      <c r="B18" s="313"/>
      <c r="C18" s="4" t="s">
        <v>644</v>
      </c>
      <c r="D18" s="4" t="s">
        <v>806</v>
      </c>
      <c r="E18" s="128" t="s">
        <v>658</v>
      </c>
      <c r="F18" s="133"/>
      <c r="G18" s="36">
        <v>0</v>
      </c>
      <c r="H18" s="37">
        <v>40</v>
      </c>
      <c r="I18" s="37" t="s">
        <v>808</v>
      </c>
      <c r="J18" s="4"/>
      <c r="K18" s="154" t="s">
        <v>813</v>
      </c>
    </row>
    <row r="19" spans="1:11" s="8" customFormat="1" ht="90" customHeight="1">
      <c r="A19" s="313"/>
      <c r="B19" s="321"/>
      <c r="C19" s="4" t="s">
        <v>709</v>
      </c>
      <c r="D19" s="4" t="s">
        <v>807</v>
      </c>
      <c r="E19" s="157" t="s">
        <v>809</v>
      </c>
      <c r="F19" s="133"/>
      <c r="G19" s="36">
        <v>0</v>
      </c>
      <c r="H19" s="37">
        <v>160</v>
      </c>
      <c r="I19" s="37" t="s">
        <v>810</v>
      </c>
      <c r="J19" s="4" t="s">
        <v>811</v>
      </c>
      <c r="K19" s="154" t="s">
        <v>813</v>
      </c>
    </row>
    <row r="20" spans="1:11" s="8" customFormat="1" ht="180.75" customHeight="1">
      <c r="A20" s="313"/>
      <c r="B20" s="321"/>
      <c r="C20" s="128" t="s">
        <v>30</v>
      </c>
      <c r="D20" s="157" t="s">
        <v>816</v>
      </c>
      <c r="E20" s="128" t="s">
        <v>634</v>
      </c>
      <c r="F20" s="133"/>
      <c r="G20" s="36">
        <v>0</v>
      </c>
      <c r="H20" s="37">
        <v>50</v>
      </c>
      <c r="I20" s="37" t="s">
        <v>812</v>
      </c>
      <c r="J20" s="153" t="s">
        <v>814</v>
      </c>
      <c r="K20" s="154" t="s">
        <v>813</v>
      </c>
    </row>
    <row r="21" spans="1:11" s="8" customFormat="1" ht="60.75" customHeight="1">
      <c r="A21" s="313"/>
      <c r="B21" s="321"/>
      <c r="C21" s="128" t="s">
        <v>32</v>
      </c>
      <c r="D21" s="157" t="s">
        <v>815</v>
      </c>
      <c r="E21" s="128" t="s">
        <v>635</v>
      </c>
      <c r="F21" s="128"/>
      <c r="G21" s="36">
        <v>4</v>
      </c>
      <c r="H21" s="37">
        <v>48</v>
      </c>
      <c r="I21" s="37" t="s">
        <v>817</v>
      </c>
      <c r="J21" s="141" t="s">
        <v>733</v>
      </c>
      <c r="K21" s="154" t="s">
        <v>813</v>
      </c>
    </row>
    <row r="22" spans="1:11" s="7" customFormat="1" ht="104.25" customHeight="1">
      <c r="A22" s="316" t="s">
        <v>34</v>
      </c>
      <c r="B22" s="128" t="s">
        <v>35</v>
      </c>
      <c r="C22" s="157" t="s">
        <v>818</v>
      </c>
      <c r="D22" s="157" t="s">
        <v>819</v>
      </c>
      <c r="E22" s="32" t="s">
        <v>494</v>
      </c>
      <c r="F22" s="128"/>
      <c r="G22" s="38">
        <v>603</v>
      </c>
      <c r="H22" s="32">
        <v>630</v>
      </c>
      <c r="I22" s="138" t="s">
        <v>725</v>
      </c>
      <c r="J22" s="153" t="s">
        <v>820</v>
      </c>
      <c r="K22" s="126" t="s">
        <v>38</v>
      </c>
    </row>
    <row r="23" spans="1:11" s="8" customFormat="1" ht="72">
      <c r="A23" s="313"/>
      <c r="B23" s="312" t="s">
        <v>39</v>
      </c>
      <c r="C23" s="126" t="s">
        <v>519</v>
      </c>
      <c r="D23" s="126" t="s">
        <v>40</v>
      </c>
      <c r="E23" s="155">
        <v>1</v>
      </c>
      <c r="F23" s="133" t="s">
        <v>568</v>
      </c>
      <c r="G23" s="32">
        <v>0</v>
      </c>
      <c r="H23" s="32">
        <v>1</v>
      </c>
      <c r="I23" s="160">
        <v>1</v>
      </c>
      <c r="J23" s="141" t="s">
        <v>734</v>
      </c>
      <c r="K23" s="126" t="s">
        <v>12</v>
      </c>
    </row>
    <row r="24" spans="1:11" s="8" customFormat="1" ht="52.5" customHeight="1">
      <c r="A24" s="313"/>
      <c r="B24" s="274"/>
      <c r="C24" s="154" t="s">
        <v>676</v>
      </c>
      <c r="D24" s="154" t="s">
        <v>797</v>
      </c>
      <c r="E24" s="4" t="s">
        <v>398</v>
      </c>
      <c r="F24" s="152"/>
      <c r="G24" s="23">
        <v>2</v>
      </c>
      <c r="H24" s="161" t="s">
        <v>646</v>
      </c>
      <c r="I24" s="161" t="s">
        <v>276</v>
      </c>
      <c r="J24" s="154" t="s">
        <v>821</v>
      </c>
      <c r="K24" s="152" t="s">
        <v>12</v>
      </c>
    </row>
    <row r="25" spans="1:11" s="8" customFormat="1" ht="102.75" customHeight="1">
      <c r="A25" s="313"/>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13"/>
      <c r="B26" s="295" t="s">
        <v>825</v>
      </c>
      <c r="C26" s="126" t="s">
        <v>42</v>
      </c>
      <c r="D26" s="126" t="s">
        <v>20</v>
      </c>
      <c r="E26" s="155">
        <v>1</v>
      </c>
      <c r="F26" s="126"/>
      <c r="G26" s="36">
        <v>0</v>
      </c>
      <c r="H26" s="38">
        <v>1</v>
      </c>
      <c r="I26" s="160">
        <v>1</v>
      </c>
      <c r="J26" s="141" t="s">
        <v>735</v>
      </c>
      <c r="K26" s="126" t="s">
        <v>27</v>
      </c>
    </row>
    <row r="27" spans="1:11" s="8" customFormat="1" ht="60">
      <c r="A27" s="313"/>
      <c r="B27" s="295"/>
      <c r="C27" s="126" t="s">
        <v>43</v>
      </c>
      <c r="D27" s="126" t="s">
        <v>651</v>
      </c>
      <c r="E27" s="155">
        <v>5</v>
      </c>
      <c r="F27" s="126"/>
      <c r="G27" s="36">
        <v>0</v>
      </c>
      <c r="H27" s="38">
        <v>5</v>
      </c>
      <c r="I27" s="160">
        <v>1</v>
      </c>
      <c r="J27" s="141" t="s">
        <v>738</v>
      </c>
      <c r="K27" s="126" t="s">
        <v>17</v>
      </c>
    </row>
    <row r="28" spans="1:11" s="8" customFormat="1" ht="72" customHeight="1">
      <c r="A28" s="313"/>
      <c r="B28" s="322" t="s">
        <v>352</v>
      </c>
      <c r="C28" s="125" t="s">
        <v>25</v>
      </c>
      <c r="D28" s="126" t="s">
        <v>26</v>
      </c>
      <c r="E28" s="155">
        <v>1</v>
      </c>
      <c r="F28" s="126"/>
      <c r="G28" s="36">
        <v>0</v>
      </c>
      <c r="H28" s="38">
        <v>1</v>
      </c>
      <c r="I28" s="160">
        <v>1</v>
      </c>
      <c r="J28" s="141" t="s">
        <v>739</v>
      </c>
      <c r="K28" s="126" t="s">
        <v>17</v>
      </c>
    </row>
    <row r="29" spans="1:11" s="8" customFormat="1" ht="120">
      <c r="A29" s="313"/>
      <c r="B29" s="323"/>
      <c r="C29" s="4" t="s">
        <v>709</v>
      </c>
      <c r="D29" s="4" t="s">
        <v>678</v>
      </c>
      <c r="E29" s="155">
        <v>120</v>
      </c>
      <c r="F29" s="126" t="s">
        <v>710</v>
      </c>
      <c r="G29" s="36">
        <v>0</v>
      </c>
      <c r="H29" s="38">
        <v>200</v>
      </c>
      <c r="I29" s="160" t="s">
        <v>828</v>
      </c>
      <c r="J29" s="141" t="s">
        <v>740</v>
      </c>
      <c r="K29" s="126" t="s">
        <v>27</v>
      </c>
    </row>
    <row r="30" spans="1:11" s="8" customFormat="1" ht="36">
      <c r="A30" s="313"/>
      <c r="B30" s="323"/>
      <c r="C30" s="4" t="s">
        <v>644</v>
      </c>
      <c r="D30" s="4" t="s">
        <v>647</v>
      </c>
      <c r="E30" s="155">
        <v>45</v>
      </c>
      <c r="F30" s="126"/>
      <c r="G30" s="36">
        <v>0</v>
      </c>
      <c r="H30" s="38">
        <v>45</v>
      </c>
      <c r="I30" s="160" t="s">
        <v>829</v>
      </c>
      <c r="J30" s="141" t="s">
        <v>736</v>
      </c>
      <c r="K30" s="126" t="s">
        <v>17</v>
      </c>
    </row>
    <row r="31" spans="1:11" s="8" customFormat="1" ht="24">
      <c r="A31" s="313"/>
      <c r="B31" s="323"/>
      <c r="C31" s="126" t="s">
        <v>30</v>
      </c>
      <c r="D31" s="126" t="s">
        <v>44</v>
      </c>
      <c r="E31" s="155">
        <v>50</v>
      </c>
      <c r="F31" s="133"/>
      <c r="G31" s="36">
        <v>0</v>
      </c>
      <c r="H31" s="38">
        <v>50</v>
      </c>
      <c r="I31" s="160" t="s">
        <v>830</v>
      </c>
      <c r="J31" s="141"/>
      <c r="K31" s="126" t="s">
        <v>17</v>
      </c>
    </row>
    <row r="32" spans="1:11" s="8" customFormat="1" ht="36">
      <c r="A32" s="313"/>
      <c r="B32" s="324"/>
      <c r="C32" s="126" t="s">
        <v>32</v>
      </c>
      <c r="D32" s="126" t="s">
        <v>33</v>
      </c>
      <c r="E32" s="155">
        <v>60</v>
      </c>
      <c r="F32" s="133"/>
      <c r="G32" s="36">
        <v>0</v>
      </c>
      <c r="H32" s="38">
        <v>60</v>
      </c>
      <c r="I32" s="160" t="s">
        <v>831</v>
      </c>
      <c r="J32" s="141" t="s">
        <v>737</v>
      </c>
      <c r="K32" s="126" t="s">
        <v>17</v>
      </c>
    </row>
    <row r="33" spans="1:11" s="176" customFormat="1" ht="132">
      <c r="A33" s="313"/>
      <c r="B33" s="312" t="s">
        <v>45</v>
      </c>
      <c r="C33" s="171" t="s">
        <v>832</v>
      </c>
      <c r="D33" s="171" t="s">
        <v>833</v>
      </c>
      <c r="E33" s="172" t="s">
        <v>421</v>
      </c>
      <c r="F33" s="173" t="s">
        <v>536</v>
      </c>
      <c r="G33" s="174">
        <v>0</v>
      </c>
      <c r="H33" s="171" t="s">
        <v>570</v>
      </c>
      <c r="I33" s="175"/>
      <c r="J33" s="175"/>
      <c r="K33" s="173" t="s">
        <v>835</v>
      </c>
    </row>
    <row r="34" spans="1:11" s="8" customFormat="1" ht="48">
      <c r="A34" s="313"/>
      <c r="B34" s="315"/>
      <c r="C34" s="126" t="s">
        <v>402</v>
      </c>
      <c r="D34" s="154" t="s">
        <v>834</v>
      </c>
      <c r="E34" s="155">
        <v>1782</v>
      </c>
      <c r="F34" s="126"/>
      <c r="G34" s="36">
        <v>0</v>
      </c>
      <c r="H34" s="140" t="s">
        <v>570</v>
      </c>
      <c r="I34" s="38"/>
      <c r="J34" s="38"/>
      <c r="K34" s="126" t="s">
        <v>46</v>
      </c>
    </row>
    <row r="35" spans="1:11" s="8" customFormat="1" ht="72" customHeight="1">
      <c r="A35" s="316" t="s">
        <v>47</v>
      </c>
      <c r="B35" s="128" t="s">
        <v>48</v>
      </c>
      <c r="C35" s="128" t="s">
        <v>49</v>
      </c>
      <c r="D35" s="154" t="s">
        <v>836</v>
      </c>
      <c r="E35" s="128" t="s">
        <v>495</v>
      </c>
      <c r="F35" s="126"/>
      <c r="G35" s="38">
        <v>1090</v>
      </c>
      <c r="H35" s="38">
        <v>1200</v>
      </c>
      <c r="I35" s="32" t="s">
        <v>726</v>
      </c>
      <c r="J35" s="154" t="s">
        <v>790</v>
      </c>
      <c r="K35" s="126" t="s">
        <v>38</v>
      </c>
    </row>
    <row r="36" spans="1:11" s="8" customFormat="1" ht="84">
      <c r="A36" s="317"/>
      <c r="B36" s="312" t="s">
        <v>50</v>
      </c>
      <c r="C36" s="126" t="s">
        <v>519</v>
      </c>
      <c r="D36" s="126" t="s">
        <v>328</v>
      </c>
      <c r="E36" s="155">
        <v>1</v>
      </c>
      <c r="F36" s="133" t="s">
        <v>529</v>
      </c>
      <c r="G36" s="32">
        <v>0</v>
      </c>
      <c r="H36" s="147">
        <v>2</v>
      </c>
      <c r="I36" s="147">
        <v>2</v>
      </c>
      <c r="J36" s="153" t="s">
        <v>837</v>
      </c>
      <c r="K36" s="154" t="s">
        <v>792</v>
      </c>
    </row>
    <row r="37" spans="1:11" s="8" customFormat="1" ht="156">
      <c r="A37" s="317"/>
      <c r="B37" s="313"/>
      <c r="C37" s="4" t="s">
        <v>354</v>
      </c>
      <c r="D37" s="4" t="s">
        <v>351</v>
      </c>
      <c r="E37" s="156" t="s">
        <v>631</v>
      </c>
      <c r="F37" s="133" t="s">
        <v>636</v>
      </c>
      <c r="G37" s="23">
        <v>0</v>
      </c>
      <c r="H37" s="148" t="s">
        <v>640</v>
      </c>
      <c r="I37" s="148" t="s">
        <v>741</v>
      </c>
      <c r="J37" s="153" t="s">
        <v>838</v>
      </c>
      <c r="K37" s="125" t="s">
        <v>12</v>
      </c>
    </row>
    <row r="38" spans="1:11" s="8" customFormat="1" ht="132">
      <c r="A38" s="317"/>
      <c r="B38" s="313"/>
      <c r="C38" s="4" t="s">
        <v>372</v>
      </c>
      <c r="D38" s="4" t="s">
        <v>362</v>
      </c>
      <c r="E38" s="156" t="s">
        <v>637</v>
      </c>
      <c r="F38" s="56" t="s">
        <v>743</v>
      </c>
      <c r="G38" s="34" t="s">
        <v>375</v>
      </c>
      <c r="H38" s="148" t="s">
        <v>276</v>
      </c>
      <c r="I38" s="148" t="s">
        <v>742</v>
      </c>
      <c r="J38" s="153" t="s">
        <v>839</v>
      </c>
      <c r="K38" s="125" t="s">
        <v>708</v>
      </c>
    </row>
    <row r="39" spans="1:11" s="8" customFormat="1" ht="60">
      <c r="A39" s="317"/>
      <c r="B39" s="314"/>
      <c r="C39" s="35" t="s">
        <v>384</v>
      </c>
      <c r="D39" s="125" t="s">
        <v>377</v>
      </c>
      <c r="E39" s="165" t="s">
        <v>631</v>
      </c>
      <c r="F39" s="133" t="s">
        <v>529</v>
      </c>
      <c r="G39" s="23">
        <v>0</v>
      </c>
      <c r="H39" s="148" t="s">
        <v>640</v>
      </c>
      <c r="I39" s="148" t="s">
        <v>640</v>
      </c>
      <c r="J39" s="141" t="s">
        <v>744</v>
      </c>
      <c r="K39" s="125"/>
    </row>
    <row r="40" spans="1:11" s="8" customFormat="1" ht="108">
      <c r="A40" s="317"/>
      <c r="B40" s="128" t="s">
        <v>15</v>
      </c>
      <c r="C40" s="126" t="s">
        <v>51</v>
      </c>
      <c r="D40" s="128" t="s">
        <v>16</v>
      </c>
      <c r="E40" s="66" t="s">
        <v>631</v>
      </c>
      <c r="F40" s="125" t="s">
        <v>638</v>
      </c>
      <c r="G40" s="36">
        <v>0</v>
      </c>
      <c r="H40" s="38">
        <v>2</v>
      </c>
      <c r="I40" s="38">
        <v>2</v>
      </c>
      <c r="J40" s="139" t="s">
        <v>638</v>
      </c>
      <c r="K40" s="126" t="s">
        <v>52</v>
      </c>
    </row>
    <row r="41" spans="1:11" s="8" customFormat="1" ht="36">
      <c r="A41" s="317"/>
      <c r="B41" s="271" t="s">
        <v>18</v>
      </c>
      <c r="C41" s="125" t="s">
        <v>42</v>
      </c>
      <c r="D41" s="125" t="s">
        <v>20</v>
      </c>
      <c r="E41" s="66" t="s">
        <v>652</v>
      </c>
      <c r="F41" s="125"/>
      <c r="G41" s="36"/>
      <c r="H41" s="38">
        <v>1</v>
      </c>
      <c r="I41" s="38">
        <v>1</v>
      </c>
      <c r="J41" s="139"/>
      <c r="K41" s="154" t="s">
        <v>52</v>
      </c>
    </row>
    <row r="42" spans="1:11" s="8" customFormat="1" ht="48">
      <c r="A42" s="317"/>
      <c r="B42" s="271"/>
      <c r="C42" s="4" t="s">
        <v>679</v>
      </c>
      <c r="D42" s="4" t="s">
        <v>840</v>
      </c>
      <c r="E42" s="66">
        <v>2</v>
      </c>
      <c r="F42" s="157" t="s">
        <v>841</v>
      </c>
      <c r="G42" s="36">
        <v>0</v>
      </c>
      <c r="H42" s="38">
        <v>2</v>
      </c>
      <c r="I42" s="38">
        <v>2</v>
      </c>
      <c r="J42" s="139" t="s">
        <v>747</v>
      </c>
      <c r="K42" s="126" t="s">
        <v>52</v>
      </c>
    </row>
    <row r="43" spans="1:11" s="8" customFormat="1" ht="36" customHeight="1">
      <c r="A43" s="317"/>
      <c r="B43" s="312" t="s">
        <v>24</v>
      </c>
      <c r="C43" s="162" t="s">
        <v>25</v>
      </c>
      <c r="D43" s="166" t="s">
        <v>26</v>
      </c>
      <c r="E43" s="167" t="s">
        <v>397</v>
      </c>
      <c r="F43" s="166" t="s">
        <v>656</v>
      </c>
      <c r="G43" s="168">
        <v>0</v>
      </c>
      <c r="H43" s="169">
        <v>1</v>
      </c>
      <c r="I43" s="169">
        <v>2</v>
      </c>
      <c r="J43" s="164" t="s">
        <v>656</v>
      </c>
      <c r="K43" s="162" t="s">
        <v>27</v>
      </c>
    </row>
    <row r="44" spans="1:11" s="8" customFormat="1" ht="144">
      <c r="A44" s="317"/>
      <c r="B44" s="313"/>
      <c r="C44" s="126" t="s">
        <v>28</v>
      </c>
      <c r="D44" s="128" t="s">
        <v>29</v>
      </c>
      <c r="E44" s="66">
        <v>53</v>
      </c>
      <c r="F44" s="133" t="s">
        <v>530</v>
      </c>
      <c r="G44" s="36">
        <v>0</v>
      </c>
      <c r="H44" s="38">
        <v>40</v>
      </c>
      <c r="I44" s="155" t="s">
        <v>748</v>
      </c>
      <c r="J44" s="139"/>
      <c r="K44" s="126" t="s">
        <v>27</v>
      </c>
    </row>
    <row r="45" spans="1:11" s="8" customFormat="1" ht="60">
      <c r="A45" s="317"/>
      <c r="B45" s="313"/>
      <c r="C45" s="4" t="s">
        <v>709</v>
      </c>
      <c r="D45" s="4" t="s">
        <v>680</v>
      </c>
      <c r="E45" s="128" t="s">
        <v>398</v>
      </c>
      <c r="F45" s="133"/>
      <c r="G45" s="36">
        <v>0</v>
      </c>
      <c r="H45" s="38">
        <v>80</v>
      </c>
      <c r="I45" s="155">
        <f>(6+13+39+18+2)</f>
        <v>78</v>
      </c>
      <c r="J45" s="152" t="s">
        <v>842</v>
      </c>
      <c r="K45" s="126" t="s">
        <v>27</v>
      </c>
    </row>
    <row r="46" spans="1:11" s="8" customFormat="1" ht="60">
      <c r="A46" s="317"/>
      <c r="B46" s="313"/>
      <c r="C46" s="126" t="s">
        <v>30</v>
      </c>
      <c r="D46" s="128" t="s">
        <v>31</v>
      </c>
      <c r="E46" s="128" t="s">
        <v>639</v>
      </c>
      <c r="F46" s="133" t="s">
        <v>399</v>
      </c>
      <c r="G46" s="36">
        <v>0</v>
      </c>
      <c r="H46" s="38">
        <v>40</v>
      </c>
      <c r="I46" s="154" t="s">
        <v>748</v>
      </c>
      <c r="J46" s="139"/>
      <c r="K46" s="126" t="s">
        <v>27</v>
      </c>
    </row>
    <row r="47" spans="1:11" s="8" customFormat="1" ht="49.5" customHeight="1">
      <c r="A47" s="317"/>
      <c r="B47" s="313"/>
      <c r="C47" s="126" t="s">
        <v>32</v>
      </c>
      <c r="D47" s="128" t="s">
        <v>33</v>
      </c>
      <c r="E47" s="66">
        <v>24</v>
      </c>
      <c r="F47" s="133" t="s">
        <v>403</v>
      </c>
      <c r="G47" s="36">
        <v>0</v>
      </c>
      <c r="H47" s="38">
        <v>24</v>
      </c>
      <c r="I47" s="154" t="s">
        <v>749</v>
      </c>
      <c r="J47" s="139"/>
      <c r="K47" s="126" t="s">
        <v>27</v>
      </c>
    </row>
    <row r="48" spans="1:11" s="8" customFormat="1" ht="63" customHeight="1">
      <c r="A48" s="272" t="s">
        <v>53</v>
      </c>
      <c r="B48" s="126" t="s">
        <v>54</v>
      </c>
      <c r="C48" s="126" t="s">
        <v>55</v>
      </c>
      <c r="D48" s="126" t="s">
        <v>56</v>
      </c>
      <c r="E48" s="155">
        <v>12</v>
      </c>
      <c r="F48" s="127"/>
      <c r="G48" s="38">
        <v>0</v>
      </c>
      <c r="H48" s="38">
        <v>11</v>
      </c>
      <c r="I48" s="38">
        <v>11</v>
      </c>
      <c r="J48" s="139"/>
      <c r="K48" s="153" t="s">
        <v>57</v>
      </c>
    </row>
    <row r="49" spans="1:11" s="8" customFormat="1" ht="75.75" customHeight="1">
      <c r="A49" s="273"/>
      <c r="B49" s="126" t="s">
        <v>58</v>
      </c>
      <c r="C49" s="126" t="s">
        <v>59</v>
      </c>
      <c r="D49" s="126" t="s">
        <v>60</v>
      </c>
      <c r="E49" s="82">
        <v>1</v>
      </c>
      <c r="F49" s="133" t="s">
        <v>654</v>
      </c>
      <c r="G49" s="38">
        <v>0</v>
      </c>
      <c r="H49" s="27">
        <v>1</v>
      </c>
      <c r="I49" s="27">
        <v>0.5</v>
      </c>
      <c r="J49" s="139"/>
      <c r="K49" s="153" t="s">
        <v>57</v>
      </c>
    </row>
    <row r="50" spans="1:11" s="8" customFormat="1" ht="83.25" customHeight="1">
      <c r="A50" s="274"/>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74"/>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71" t="s">
        <v>843</v>
      </c>
      <c r="B52" s="271"/>
      <c r="C52" s="271"/>
      <c r="D52" s="271"/>
      <c r="E52" s="271"/>
      <c r="F52" s="271"/>
      <c r="G52" s="271"/>
      <c r="H52" s="271"/>
      <c r="I52" s="271"/>
      <c r="J52" s="271"/>
      <c r="K52" s="271"/>
    </row>
    <row r="53" spans="1:11" s="24" customFormat="1" ht="23.25" customHeight="1">
      <c r="A53" s="339" t="s">
        <v>210</v>
      </c>
      <c r="B53" s="340"/>
      <c r="C53" s="340"/>
      <c r="D53" s="340"/>
      <c r="E53" s="340"/>
      <c r="F53" s="340"/>
      <c r="G53" s="340"/>
      <c r="H53" s="340"/>
      <c r="I53" s="340"/>
      <c r="J53" s="340"/>
      <c r="K53" s="341"/>
    </row>
    <row r="54" spans="1:11" s="17" customFormat="1" ht="30.75" customHeight="1">
      <c r="A54" s="275" t="s">
        <v>235</v>
      </c>
      <c r="B54" s="275"/>
      <c r="C54" s="275"/>
      <c r="D54" s="275"/>
      <c r="E54" s="275"/>
      <c r="F54" s="275"/>
      <c r="G54" s="275"/>
      <c r="H54" s="275"/>
      <c r="I54" s="275"/>
      <c r="J54" s="275"/>
      <c r="K54" s="275"/>
    </row>
    <row r="55" spans="1:11" s="33" customFormat="1" ht="35.25" customHeight="1">
      <c r="A55" s="46" t="s">
        <v>477</v>
      </c>
      <c r="B55" s="270" t="s">
        <v>479</v>
      </c>
      <c r="C55" s="270" t="s">
        <v>514</v>
      </c>
      <c r="D55" s="270" t="s">
        <v>3</v>
      </c>
      <c r="E55" s="270" t="s">
        <v>528</v>
      </c>
      <c r="F55" s="270"/>
      <c r="G55" s="325" t="s">
        <v>515</v>
      </c>
      <c r="H55" s="332"/>
      <c r="I55" s="332"/>
      <c r="J55" s="326"/>
      <c r="K55" s="270" t="s">
        <v>485</v>
      </c>
    </row>
    <row r="56" spans="1:11" s="33" customFormat="1" ht="36">
      <c r="A56" s="75" t="s">
        <v>478</v>
      </c>
      <c r="B56" s="270"/>
      <c r="C56" s="270"/>
      <c r="D56" s="270"/>
      <c r="E56" s="124" t="s">
        <v>392</v>
      </c>
      <c r="F56" s="124" t="s">
        <v>391</v>
      </c>
      <c r="G56" s="3" t="s">
        <v>516</v>
      </c>
      <c r="H56" s="3" t="s">
        <v>517</v>
      </c>
      <c r="I56" s="3" t="s">
        <v>396</v>
      </c>
      <c r="J56" s="3" t="s">
        <v>391</v>
      </c>
      <c r="K56" s="270"/>
    </row>
    <row r="57" spans="1:13" s="25" customFormat="1" ht="152.25" customHeight="1">
      <c r="A57" s="271" t="s">
        <v>480</v>
      </c>
      <c r="B57" s="271"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71"/>
      <c r="B58" s="271"/>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71"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71"/>
      <c r="B62" s="4" t="s">
        <v>239</v>
      </c>
      <c r="C62" s="4" t="s">
        <v>217</v>
      </c>
      <c r="D62" s="128" t="s">
        <v>212</v>
      </c>
      <c r="E62" s="125" t="s">
        <v>500</v>
      </c>
      <c r="F62" s="125"/>
      <c r="G62" s="19">
        <v>0</v>
      </c>
      <c r="H62" s="27">
        <v>1</v>
      </c>
      <c r="I62" s="139" t="s">
        <v>750</v>
      </c>
      <c r="J62" s="139" t="s">
        <v>751</v>
      </c>
      <c r="K62" s="126" t="s">
        <v>213</v>
      </c>
    </row>
    <row r="63" spans="1:11" s="25" customFormat="1" ht="96.75" customHeight="1">
      <c r="A63" s="271"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71"/>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71"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71"/>
      <c r="B67" s="125" t="s">
        <v>346</v>
      </c>
      <c r="C67" s="125" t="s">
        <v>347</v>
      </c>
      <c r="D67" s="4" t="s">
        <v>348</v>
      </c>
      <c r="E67" s="92"/>
      <c r="F67" s="19" t="s">
        <v>410</v>
      </c>
      <c r="G67" s="19">
        <v>0</v>
      </c>
      <c r="H67" s="19">
        <v>0.5</v>
      </c>
      <c r="I67" s="16">
        <v>0.1</v>
      </c>
      <c r="J67" s="149" t="s">
        <v>753</v>
      </c>
      <c r="K67" s="125" t="s">
        <v>223</v>
      </c>
    </row>
    <row r="68" spans="1:11" s="25" customFormat="1" ht="60">
      <c r="A68" s="283"/>
      <c r="B68" s="271" t="s">
        <v>531</v>
      </c>
      <c r="C68" s="4" t="s">
        <v>532</v>
      </c>
      <c r="D68" s="125" t="s">
        <v>412</v>
      </c>
      <c r="E68" s="23">
        <v>1</v>
      </c>
      <c r="F68" s="23"/>
      <c r="G68" s="19">
        <v>0</v>
      </c>
      <c r="H68" s="23">
        <v>1</v>
      </c>
      <c r="I68" s="23"/>
      <c r="J68" s="149" t="s">
        <v>754</v>
      </c>
      <c r="K68" s="126" t="s">
        <v>411</v>
      </c>
    </row>
    <row r="69" spans="1:11" s="30" customFormat="1" ht="72" customHeight="1">
      <c r="A69" s="283"/>
      <c r="B69" s="280"/>
      <c r="C69" s="4" t="s">
        <v>356</v>
      </c>
      <c r="D69" s="125" t="s">
        <v>345</v>
      </c>
      <c r="E69" s="19">
        <v>1</v>
      </c>
      <c r="F69" s="19"/>
      <c r="G69" s="19">
        <v>0</v>
      </c>
      <c r="H69" s="19">
        <v>1</v>
      </c>
      <c r="I69" s="19">
        <v>1</v>
      </c>
      <c r="J69" s="149" t="s">
        <v>755</v>
      </c>
      <c r="K69" s="125" t="s">
        <v>349</v>
      </c>
    </row>
    <row r="70" spans="1:11" s="25" customFormat="1" ht="72">
      <c r="A70" s="283"/>
      <c r="B70" s="4" t="s">
        <v>224</v>
      </c>
      <c r="C70" s="125" t="s">
        <v>225</v>
      </c>
      <c r="D70" s="125" t="s">
        <v>226</v>
      </c>
      <c r="E70" s="19" t="s">
        <v>407</v>
      </c>
      <c r="F70" s="19"/>
      <c r="G70" s="19">
        <v>0</v>
      </c>
      <c r="H70" s="19">
        <f>9/9</f>
        <v>1</v>
      </c>
      <c r="I70" s="19">
        <v>0.6</v>
      </c>
      <c r="J70" s="149" t="s">
        <v>756</v>
      </c>
      <c r="K70" s="126" t="s">
        <v>227</v>
      </c>
    </row>
    <row r="71" spans="1:11" s="25" customFormat="1" ht="60">
      <c r="A71" s="283"/>
      <c r="B71" s="4" t="s">
        <v>228</v>
      </c>
      <c r="C71" s="125" t="s">
        <v>229</v>
      </c>
      <c r="D71" s="125" t="s">
        <v>395</v>
      </c>
      <c r="E71" s="19" t="s">
        <v>408</v>
      </c>
      <c r="F71" s="19"/>
      <c r="G71" s="19">
        <v>0</v>
      </c>
      <c r="H71" s="19">
        <f>21/21</f>
        <v>1</v>
      </c>
      <c r="I71" s="19">
        <v>0.5</v>
      </c>
      <c r="J71" s="149" t="s">
        <v>757</v>
      </c>
      <c r="K71" s="126" t="s">
        <v>230</v>
      </c>
    </row>
    <row r="72" spans="1:11" s="25" customFormat="1" ht="72">
      <c r="A72" s="283"/>
      <c r="B72" s="4" t="s">
        <v>231</v>
      </c>
      <c r="C72" s="125" t="s">
        <v>232</v>
      </c>
      <c r="D72" s="125" t="s">
        <v>233</v>
      </c>
      <c r="E72" s="19" t="s">
        <v>504</v>
      </c>
      <c r="F72" s="19"/>
      <c r="G72" s="19">
        <v>0</v>
      </c>
      <c r="H72" s="19">
        <f>5/5</f>
        <v>1</v>
      </c>
      <c r="I72" s="19">
        <v>0.3</v>
      </c>
      <c r="J72" s="149" t="s">
        <v>762</v>
      </c>
      <c r="K72" s="126" t="s">
        <v>234</v>
      </c>
    </row>
    <row r="73" spans="1:11" ht="72.75" customHeight="1">
      <c r="A73" s="283"/>
      <c r="B73" s="126" t="s">
        <v>66</v>
      </c>
      <c r="C73" s="128" t="s">
        <v>67</v>
      </c>
      <c r="D73" s="128" t="s">
        <v>68</v>
      </c>
      <c r="E73" s="27">
        <v>0.4</v>
      </c>
      <c r="F73" s="27"/>
      <c r="G73" s="66">
        <v>0</v>
      </c>
      <c r="H73" s="27">
        <v>1</v>
      </c>
      <c r="I73" s="19" t="s">
        <v>763</v>
      </c>
      <c r="J73" s="149" t="s">
        <v>758</v>
      </c>
      <c r="K73" s="126" t="s">
        <v>69</v>
      </c>
    </row>
    <row r="74" spans="1:11" ht="87.75" customHeight="1">
      <c r="A74" s="283"/>
      <c r="B74" s="126" t="s">
        <v>70</v>
      </c>
      <c r="C74" s="128" t="s">
        <v>71</v>
      </c>
      <c r="D74" s="128" t="s">
        <v>72</v>
      </c>
      <c r="E74" s="27">
        <v>1</v>
      </c>
      <c r="F74" s="27"/>
      <c r="G74" s="66">
        <v>0</v>
      </c>
      <c r="H74" s="27">
        <v>1</v>
      </c>
      <c r="I74" s="19" t="s">
        <v>759</v>
      </c>
      <c r="J74" s="149" t="s">
        <v>760</v>
      </c>
      <c r="K74" s="126" t="s">
        <v>69</v>
      </c>
    </row>
    <row r="75" spans="1:11" s="8" customFormat="1" ht="30.75" customHeight="1">
      <c r="A75" s="283" t="s">
        <v>475</v>
      </c>
      <c r="B75" s="292"/>
      <c r="C75" s="292"/>
      <c r="D75" s="292"/>
      <c r="E75" s="292"/>
      <c r="F75" s="292"/>
      <c r="G75" s="292"/>
      <c r="H75" s="292"/>
      <c r="I75" s="292"/>
      <c r="J75" s="292"/>
      <c r="K75" s="292"/>
    </row>
    <row r="76" spans="1:11" ht="23.25" customHeight="1">
      <c r="A76" s="296" t="s">
        <v>73</v>
      </c>
      <c r="B76" s="296"/>
      <c r="C76" s="296"/>
      <c r="D76" s="296"/>
      <c r="E76" s="296"/>
      <c r="F76" s="296"/>
      <c r="G76" s="296"/>
      <c r="H76" s="296"/>
      <c r="I76" s="296"/>
      <c r="J76" s="296"/>
      <c r="K76" s="296"/>
    </row>
    <row r="77" spans="1:212" ht="18.75" customHeight="1">
      <c r="A77" s="271" t="s">
        <v>207</v>
      </c>
      <c r="B77" s="271"/>
      <c r="C77" s="271"/>
      <c r="D77" s="271"/>
      <c r="E77" s="271"/>
      <c r="F77" s="271"/>
      <c r="G77" s="271"/>
      <c r="H77" s="271"/>
      <c r="I77" s="271"/>
      <c r="J77" s="271"/>
      <c r="K77" s="27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71"/>
      <c r="B78" s="271"/>
      <c r="C78" s="271"/>
      <c r="D78" s="271"/>
      <c r="E78" s="271"/>
      <c r="F78" s="271"/>
      <c r="G78" s="271"/>
      <c r="H78" s="271"/>
      <c r="I78" s="271"/>
      <c r="J78" s="271"/>
      <c r="K78" s="271"/>
    </row>
    <row r="79" spans="1:11" s="33" customFormat="1" ht="35.25" customHeight="1">
      <c r="A79" s="46" t="s">
        <v>477</v>
      </c>
      <c r="B79" s="270" t="s">
        <v>479</v>
      </c>
      <c r="C79" s="270" t="s">
        <v>514</v>
      </c>
      <c r="D79" s="270" t="s">
        <v>3</v>
      </c>
      <c r="E79" s="270" t="s">
        <v>528</v>
      </c>
      <c r="F79" s="270"/>
      <c r="G79" s="325" t="s">
        <v>515</v>
      </c>
      <c r="H79" s="332"/>
      <c r="I79" s="332"/>
      <c r="J79" s="326"/>
      <c r="K79" s="270" t="s">
        <v>485</v>
      </c>
    </row>
    <row r="80" spans="1:11" s="33" customFormat="1" ht="36">
      <c r="A80" s="46" t="s">
        <v>478</v>
      </c>
      <c r="B80" s="270"/>
      <c r="C80" s="270"/>
      <c r="D80" s="270"/>
      <c r="E80" s="124" t="s">
        <v>392</v>
      </c>
      <c r="F80" s="124" t="s">
        <v>391</v>
      </c>
      <c r="G80" s="3" t="s">
        <v>516</v>
      </c>
      <c r="H80" s="3" t="s">
        <v>517</v>
      </c>
      <c r="I80" s="3" t="s">
        <v>396</v>
      </c>
      <c r="J80" s="3" t="s">
        <v>391</v>
      </c>
      <c r="K80" s="270"/>
    </row>
    <row r="81" spans="1:212" s="8" customFormat="1" ht="157.5" customHeight="1">
      <c r="A81" s="283"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83"/>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83"/>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83"/>
      <c r="B84" s="64" t="s">
        <v>558</v>
      </c>
      <c r="C84" s="64" t="s">
        <v>559</v>
      </c>
      <c r="D84" s="56" t="s">
        <v>560</v>
      </c>
      <c r="E84" s="56" t="s">
        <v>561</v>
      </c>
      <c r="F84" s="4" t="s">
        <v>562</v>
      </c>
      <c r="G84" s="62">
        <v>0</v>
      </c>
      <c r="H84" s="63">
        <v>1</v>
      </c>
      <c r="I84" s="4"/>
      <c r="J84" s="4"/>
      <c r="K84" s="133" t="s">
        <v>563</v>
      </c>
    </row>
    <row r="85" spans="1:11" s="8" customFormat="1" ht="86.25" customHeight="1">
      <c r="A85" s="283"/>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27" t="s">
        <v>130</v>
      </c>
      <c r="B87" s="327"/>
      <c r="C87" s="327"/>
      <c r="D87" s="327"/>
      <c r="E87" s="327"/>
      <c r="F87" s="327"/>
      <c r="G87" s="327"/>
      <c r="H87" s="327"/>
      <c r="I87" s="327"/>
      <c r="J87" s="327"/>
      <c r="K87" s="327"/>
    </row>
    <row r="88" spans="1:11" ht="46.5" customHeight="1">
      <c r="A88" s="279" t="s">
        <v>520</v>
      </c>
      <c r="B88" s="279"/>
      <c r="C88" s="279"/>
      <c r="D88" s="279"/>
      <c r="E88" s="279"/>
      <c r="F88" s="279"/>
      <c r="G88" s="279"/>
      <c r="H88" s="279"/>
      <c r="I88" s="279"/>
      <c r="J88" s="279"/>
      <c r="K88" s="279"/>
    </row>
    <row r="89" spans="1:11" s="33" customFormat="1" ht="35.25" customHeight="1">
      <c r="A89" s="46" t="s">
        <v>477</v>
      </c>
      <c r="B89" s="270" t="s">
        <v>479</v>
      </c>
      <c r="C89" s="270" t="s">
        <v>514</v>
      </c>
      <c r="D89" s="270" t="s">
        <v>3</v>
      </c>
      <c r="E89" s="270" t="s">
        <v>528</v>
      </c>
      <c r="F89" s="270"/>
      <c r="G89" s="325" t="s">
        <v>515</v>
      </c>
      <c r="H89" s="332"/>
      <c r="I89" s="332"/>
      <c r="J89" s="326"/>
      <c r="K89" s="270" t="s">
        <v>485</v>
      </c>
    </row>
    <row r="90" spans="1:11" s="33" customFormat="1" ht="36">
      <c r="A90" s="75" t="s">
        <v>478</v>
      </c>
      <c r="B90" s="270"/>
      <c r="C90" s="270"/>
      <c r="D90" s="270"/>
      <c r="E90" s="124" t="s">
        <v>392</v>
      </c>
      <c r="F90" s="124" t="s">
        <v>391</v>
      </c>
      <c r="G90" s="3" t="s">
        <v>516</v>
      </c>
      <c r="H90" s="3" t="s">
        <v>517</v>
      </c>
      <c r="I90" s="3" t="s">
        <v>396</v>
      </c>
      <c r="J90" s="3" t="s">
        <v>391</v>
      </c>
      <c r="K90" s="270"/>
    </row>
    <row r="91" spans="1:11" ht="72">
      <c r="A91" s="285" t="s">
        <v>481</v>
      </c>
      <c r="B91" s="310" t="s">
        <v>132</v>
      </c>
      <c r="C91" s="51" t="s">
        <v>133</v>
      </c>
      <c r="D91" s="51" t="s">
        <v>414</v>
      </c>
      <c r="E91" s="16">
        <v>1</v>
      </c>
      <c r="F91" s="51" t="s">
        <v>665</v>
      </c>
      <c r="G91" s="22">
        <v>0</v>
      </c>
      <c r="H91" s="16">
        <v>1</v>
      </c>
      <c r="I91" s="93"/>
      <c r="J91" s="93"/>
      <c r="K91" s="51" t="s">
        <v>131</v>
      </c>
    </row>
    <row r="92" spans="1:11" ht="36">
      <c r="A92" s="285"/>
      <c r="B92" s="310"/>
      <c r="C92" s="51" t="s">
        <v>685</v>
      </c>
      <c r="D92" s="51" t="s">
        <v>664</v>
      </c>
      <c r="E92" s="16" t="s">
        <v>398</v>
      </c>
      <c r="F92" s="51"/>
      <c r="G92" s="22">
        <v>0</v>
      </c>
      <c r="H92" s="16">
        <v>1</v>
      </c>
      <c r="I92" s="93"/>
      <c r="J92" s="93"/>
      <c r="K92" s="51"/>
    </row>
    <row r="93" spans="1:11" ht="60">
      <c r="A93" s="285"/>
      <c r="B93" s="310"/>
      <c r="C93" s="21" t="s">
        <v>134</v>
      </c>
      <c r="D93" s="21" t="s">
        <v>135</v>
      </c>
      <c r="E93" s="131" t="s">
        <v>413</v>
      </c>
      <c r="F93" s="4" t="s">
        <v>533</v>
      </c>
      <c r="G93" s="22">
        <v>0</v>
      </c>
      <c r="H93" s="16">
        <v>1</v>
      </c>
      <c r="I93" s="51"/>
      <c r="J93" s="51"/>
      <c r="K93" s="51" t="s">
        <v>131</v>
      </c>
    </row>
    <row r="94" spans="1:11" ht="79.5" customHeight="1">
      <c r="A94" s="285"/>
      <c r="B94" s="51" t="s">
        <v>136</v>
      </c>
      <c r="C94" s="125" t="s">
        <v>137</v>
      </c>
      <c r="D94" s="125" t="s">
        <v>138</v>
      </c>
      <c r="E94" s="131" t="s">
        <v>417</v>
      </c>
      <c r="F94" s="4" t="s">
        <v>712</v>
      </c>
      <c r="G94" s="23">
        <v>0</v>
      </c>
      <c r="H94" s="19">
        <v>1</v>
      </c>
      <c r="I94" s="51"/>
      <c r="J94" s="51"/>
      <c r="K94" s="51" t="s">
        <v>131</v>
      </c>
    </row>
    <row r="95" spans="1:11" ht="84">
      <c r="A95" s="310"/>
      <c r="B95" s="51" t="s">
        <v>209</v>
      </c>
      <c r="C95" s="125" t="s">
        <v>521</v>
      </c>
      <c r="D95" s="125" t="s">
        <v>139</v>
      </c>
      <c r="E95" s="131" t="s">
        <v>711</v>
      </c>
      <c r="F95" s="4" t="s">
        <v>415</v>
      </c>
      <c r="G95" s="23">
        <v>0</v>
      </c>
      <c r="H95" s="19">
        <v>1</v>
      </c>
      <c r="I95" s="51"/>
      <c r="J95" s="51"/>
      <c r="K95" s="51" t="s">
        <v>131</v>
      </c>
    </row>
    <row r="96" spans="1:11" ht="48">
      <c r="A96" s="310"/>
      <c r="B96" s="51" t="s">
        <v>140</v>
      </c>
      <c r="C96" s="125" t="s">
        <v>141</v>
      </c>
      <c r="D96" s="125" t="s">
        <v>142</v>
      </c>
      <c r="E96" s="131" t="s">
        <v>418</v>
      </c>
      <c r="F96" s="4" t="s">
        <v>416</v>
      </c>
      <c r="G96" s="23">
        <v>0</v>
      </c>
      <c r="H96" s="16">
        <v>1</v>
      </c>
      <c r="I96" s="51"/>
      <c r="J96" s="51"/>
      <c r="K96" s="51" t="s">
        <v>131</v>
      </c>
    </row>
    <row r="97" spans="1:11" ht="78" customHeight="1">
      <c r="A97" s="310"/>
      <c r="B97" s="51" t="s">
        <v>143</v>
      </c>
      <c r="C97" s="125" t="s">
        <v>144</v>
      </c>
      <c r="D97" s="125" t="s">
        <v>145</v>
      </c>
      <c r="E97" s="19">
        <v>0.9</v>
      </c>
      <c r="F97" s="4" t="s">
        <v>713</v>
      </c>
      <c r="G97" s="23">
        <v>0</v>
      </c>
      <c r="H97" s="16">
        <v>1</v>
      </c>
      <c r="I97" s="16"/>
      <c r="J97" s="16"/>
      <c r="K97" s="51" t="s">
        <v>131</v>
      </c>
    </row>
    <row r="98" spans="1:11" ht="54.75" customHeight="1">
      <c r="A98" s="311"/>
      <c r="B98" s="125" t="s">
        <v>339</v>
      </c>
      <c r="C98" s="125" t="s">
        <v>358</v>
      </c>
      <c r="D98" s="125" t="s">
        <v>340</v>
      </c>
      <c r="E98" s="131">
        <v>1</v>
      </c>
      <c r="F98" s="4"/>
      <c r="G98" s="23">
        <v>0</v>
      </c>
      <c r="H98" s="23">
        <v>1</v>
      </c>
      <c r="I98" s="23"/>
      <c r="J98" s="23"/>
      <c r="K98" s="51" t="s">
        <v>338</v>
      </c>
    </row>
    <row r="99" spans="1:11" ht="36">
      <c r="A99" s="285" t="s">
        <v>146</v>
      </c>
      <c r="B99" s="28" t="s">
        <v>66</v>
      </c>
      <c r="C99" s="128" t="s">
        <v>67</v>
      </c>
      <c r="D99" s="128" t="s">
        <v>68</v>
      </c>
      <c r="E99" s="27">
        <v>0.8</v>
      </c>
      <c r="F99" s="4"/>
      <c r="G99" s="23">
        <v>0</v>
      </c>
      <c r="H99" s="9">
        <v>1</v>
      </c>
      <c r="I99" s="9"/>
      <c r="J99" s="9"/>
      <c r="K99" s="28" t="s">
        <v>69</v>
      </c>
    </row>
    <row r="100" spans="1:11" ht="61.5" customHeight="1">
      <c r="A100" s="271"/>
      <c r="B100" s="28" t="s">
        <v>70</v>
      </c>
      <c r="C100" s="128" t="s">
        <v>71</v>
      </c>
      <c r="D100" s="128" t="s">
        <v>72</v>
      </c>
      <c r="E100" s="27">
        <v>1</v>
      </c>
      <c r="F100" s="4" t="s">
        <v>420</v>
      </c>
      <c r="G100" s="23">
        <v>0</v>
      </c>
      <c r="H100" s="9">
        <v>1</v>
      </c>
      <c r="I100" s="9"/>
      <c r="J100" s="9"/>
      <c r="K100" s="28" t="s">
        <v>69</v>
      </c>
    </row>
    <row r="101" spans="1:11" s="17" customFormat="1" ht="24" customHeight="1">
      <c r="A101" s="308" t="s">
        <v>371</v>
      </c>
      <c r="B101" s="308"/>
      <c r="C101" s="308"/>
      <c r="D101" s="308"/>
      <c r="E101" s="308"/>
      <c r="F101" s="308"/>
      <c r="G101" s="308"/>
      <c r="H101" s="308"/>
      <c r="I101" s="308"/>
      <c r="J101" s="308"/>
      <c r="K101" s="308"/>
    </row>
    <row r="102" spans="1:11" s="17" customFormat="1" ht="36" customHeight="1">
      <c r="A102" s="309" t="s">
        <v>534</v>
      </c>
      <c r="B102" s="309"/>
      <c r="C102" s="309"/>
      <c r="D102" s="309"/>
      <c r="E102" s="309"/>
      <c r="F102" s="309"/>
      <c r="G102" s="309"/>
      <c r="H102" s="309"/>
      <c r="I102" s="309"/>
      <c r="J102" s="309"/>
      <c r="K102" s="309"/>
    </row>
    <row r="103" spans="1:11" s="33" customFormat="1" ht="35.25" customHeight="1">
      <c r="A103" s="46" t="s">
        <v>477</v>
      </c>
      <c r="B103" s="270" t="s">
        <v>479</v>
      </c>
      <c r="C103" s="270" t="s">
        <v>514</v>
      </c>
      <c r="D103" s="270" t="s">
        <v>3</v>
      </c>
      <c r="E103" s="270" t="s">
        <v>528</v>
      </c>
      <c r="F103" s="270"/>
      <c r="G103" s="325" t="s">
        <v>515</v>
      </c>
      <c r="H103" s="332"/>
      <c r="I103" s="332"/>
      <c r="J103" s="326"/>
      <c r="K103" s="270" t="s">
        <v>485</v>
      </c>
    </row>
    <row r="104" spans="1:11" s="33" customFormat="1" ht="36">
      <c r="A104" s="46" t="s">
        <v>478</v>
      </c>
      <c r="B104" s="270"/>
      <c r="C104" s="270"/>
      <c r="D104" s="270"/>
      <c r="E104" s="124" t="s">
        <v>392</v>
      </c>
      <c r="F104" s="124" t="s">
        <v>391</v>
      </c>
      <c r="G104" s="3" t="s">
        <v>516</v>
      </c>
      <c r="H104" s="3" t="s">
        <v>517</v>
      </c>
      <c r="I104" s="3" t="s">
        <v>396</v>
      </c>
      <c r="J104" s="3" t="s">
        <v>391</v>
      </c>
      <c r="K104" s="270"/>
    </row>
    <row r="105" spans="1:11" s="15" customFormat="1" ht="276" customHeight="1">
      <c r="A105" s="271" t="s">
        <v>482</v>
      </c>
      <c r="B105" s="295" t="s">
        <v>363</v>
      </c>
      <c r="C105" s="286" t="s">
        <v>364</v>
      </c>
      <c r="D105" s="128" t="s">
        <v>365</v>
      </c>
      <c r="E105" s="128">
        <v>20</v>
      </c>
      <c r="F105" s="128" t="s">
        <v>686</v>
      </c>
      <c r="G105" s="66">
        <v>8</v>
      </c>
      <c r="H105" s="143" t="s">
        <v>687</v>
      </c>
      <c r="I105" s="142" t="s">
        <v>764</v>
      </c>
      <c r="J105" s="143" t="s">
        <v>765</v>
      </c>
      <c r="K105" s="128" t="s">
        <v>366</v>
      </c>
    </row>
    <row r="106" spans="1:11" s="15" customFormat="1" ht="163.5" customHeight="1">
      <c r="A106" s="295"/>
      <c r="B106" s="295"/>
      <c r="C106" s="286"/>
      <c r="D106" s="128" t="s">
        <v>472</v>
      </c>
      <c r="E106" s="128">
        <v>8</v>
      </c>
      <c r="F106" s="128" t="s">
        <v>688</v>
      </c>
      <c r="G106" s="66">
        <v>6</v>
      </c>
      <c r="H106" s="143" t="s">
        <v>687</v>
      </c>
      <c r="I106" s="143" t="s">
        <v>766</v>
      </c>
      <c r="J106" s="143" t="s">
        <v>767</v>
      </c>
      <c r="K106" s="128" t="s">
        <v>366</v>
      </c>
    </row>
    <row r="107" spans="1:11" s="15" customFormat="1" ht="71.25" customHeight="1">
      <c r="A107" s="295"/>
      <c r="B107" s="295"/>
      <c r="C107" s="286"/>
      <c r="D107" s="128" t="s">
        <v>367</v>
      </c>
      <c r="E107" s="128">
        <v>0</v>
      </c>
      <c r="F107" s="128" t="s">
        <v>689</v>
      </c>
      <c r="G107" s="66">
        <v>0</v>
      </c>
      <c r="H107" s="143" t="s">
        <v>687</v>
      </c>
      <c r="I107" s="143" t="s">
        <v>768</v>
      </c>
      <c r="J107" s="143" t="s">
        <v>769</v>
      </c>
      <c r="K107" s="128" t="s">
        <v>366</v>
      </c>
    </row>
    <row r="108" spans="1:11" s="15" customFormat="1" ht="149.25" customHeight="1">
      <c r="A108" s="295"/>
      <c r="B108" s="295"/>
      <c r="C108" s="286"/>
      <c r="D108" s="128" t="s">
        <v>368</v>
      </c>
      <c r="E108" s="128" t="s">
        <v>423</v>
      </c>
      <c r="F108" s="128" t="s">
        <v>690</v>
      </c>
      <c r="G108" s="66">
        <v>0</v>
      </c>
      <c r="H108" s="143" t="s">
        <v>687</v>
      </c>
      <c r="I108" s="143" t="s">
        <v>770</v>
      </c>
      <c r="J108" s="143" t="s">
        <v>771</v>
      </c>
      <c r="K108" s="128" t="s">
        <v>366</v>
      </c>
    </row>
    <row r="109" spans="1:11" s="15" customFormat="1" ht="126.75" customHeight="1">
      <c r="A109" s="295"/>
      <c r="B109" s="295"/>
      <c r="C109" s="128" t="s">
        <v>369</v>
      </c>
      <c r="D109" s="128" t="s">
        <v>370</v>
      </c>
      <c r="E109" s="128" t="s">
        <v>424</v>
      </c>
      <c r="F109" s="128" t="s">
        <v>691</v>
      </c>
      <c r="G109" s="66">
        <v>65</v>
      </c>
      <c r="H109" s="27">
        <v>1</v>
      </c>
      <c r="I109" s="143" t="s">
        <v>772</v>
      </c>
      <c r="J109" s="143" t="s">
        <v>773</v>
      </c>
      <c r="K109" s="128" t="s">
        <v>366</v>
      </c>
    </row>
    <row r="110" spans="1:11" ht="63" customHeight="1">
      <c r="A110" s="295"/>
      <c r="B110" s="128" t="s">
        <v>66</v>
      </c>
      <c r="C110" s="128" t="s">
        <v>67</v>
      </c>
      <c r="D110" s="128" t="s">
        <v>68</v>
      </c>
      <c r="E110" s="42">
        <v>1</v>
      </c>
      <c r="F110" s="128" t="s">
        <v>692</v>
      </c>
      <c r="G110" s="27">
        <v>0.4</v>
      </c>
      <c r="H110" s="27">
        <v>1</v>
      </c>
      <c r="I110" s="82" t="s">
        <v>774</v>
      </c>
      <c r="J110" s="143" t="s">
        <v>775</v>
      </c>
      <c r="K110" s="128" t="s">
        <v>471</v>
      </c>
    </row>
    <row r="111" spans="1:11" ht="119.25" customHeight="1">
      <c r="A111" s="295"/>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84" t="s">
        <v>272</v>
      </c>
      <c r="B113" s="284"/>
      <c r="C113" s="284"/>
      <c r="D113" s="284"/>
      <c r="E113" s="284"/>
      <c r="F113" s="284"/>
      <c r="G113" s="284"/>
      <c r="H113" s="284"/>
      <c r="I113" s="284"/>
      <c r="J113" s="284"/>
      <c r="K113" s="284"/>
    </row>
    <row r="114" spans="1:11" s="17" customFormat="1" ht="32.25" customHeight="1">
      <c r="A114" s="301" t="s">
        <v>293</v>
      </c>
      <c r="B114" s="301"/>
      <c r="C114" s="301"/>
      <c r="D114" s="301"/>
      <c r="E114" s="301"/>
      <c r="F114" s="301"/>
      <c r="G114" s="301"/>
      <c r="H114" s="301"/>
      <c r="I114" s="301"/>
      <c r="J114" s="301"/>
      <c r="K114" s="301"/>
    </row>
    <row r="115" spans="1:11" s="33" customFormat="1" ht="35.25" customHeight="1">
      <c r="A115" s="46" t="s">
        <v>477</v>
      </c>
      <c r="B115" s="270" t="s">
        <v>479</v>
      </c>
      <c r="C115" s="270" t="s">
        <v>514</v>
      </c>
      <c r="D115" s="270" t="s">
        <v>3</v>
      </c>
      <c r="E115" s="270" t="s">
        <v>528</v>
      </c>
      <c r="F115" s="270"/>
      <c r="G115" s="325" t="s">
        <v>515</v>
      </c>
      <c r="H115" s="332"/>
      <c r="I115" s="332"/>
      <c r="J115" s="326"/>
      <c r="K115" s="270" t="s">
        <v>485</v>
      </c>
    </row>
    <row r="116" spans="1:11" s="33" customFormat="1" ht="36">
      <c r="A116" s="46" t="s">
        <v>478</v>
      </c>
      <c r="B116" s="270"/>
      <c r="C116" s="270"/>
      <c r="D116" s="270"/>
      <c r="E116" s="124" t="s">
        <v>392</v>
      </c>
      <c r="F116" s="124" t="s">
        <v>391</v>
      </c>
      <c r="G116" s="3" t="s">
        <v>516</v>
      </c>
      <c r="H116" s="3" t="s">
        <v>517</v>
      </c>
      <c r="I116" s="3" t="s">
        <v>396</v>
      </c>
      <c r="J116" s="3" t="s">
        <v>391</v>
      </c>
      <c r="K116" s="270"/>
    </row>
    <row r="117" spans="1:11" s="14" customFormat="1" ht="88.5" customHeight="1">
      <c r="A117" s="295" t="s">
        <v>432</v>
      </c>
      <c r="B117" s="295" t="s">
        <v>597</v>
      </c>
      <c r="C117" s="295" t="s">
        <v>357</v>
      </c>
      <c r="D117" s="128" t="s">
        <v>596</v>
      </c>
      <c r="E117" s="87" t="s">
        <v>610</v>
      </c>
      <c r="F117" s="128" t="s">
        <v>625</v>
      </c>
      <c r="G117" s="88">
        <v>0</v>
      </c>
      <c r="H117" s="89">
        <v>6547040539</v>
      </c>
      <c r="I117" s="89"/>
      <c r="J117" s="89"/>
      <c r="K117" s="128" t="s">
        <v>611</v>
      </c>
    </row>
    <row r="118" spans="1:11" s="14" customFormat="1" ht="108">
      <c r="A118" s="295"/>
      <c r="B118" s="295"/>
      <c r="C118" s="295"/>
      <c r="D118" s="128" t="s">
        <v>476</v>
      </c>
      <c r="E118" s="27" t="s">
        <v>612</v>
      </c>
      <c r="F118" s="128" t="s">
        <v>694</v>
      </c>
      <c r="G118" s="66">
        <v>0</v>
      </c>
      <c r="H118" s="27">
        <v>0.5</v>
      </c>
      <c r="I118" s="90"/>
      <c r="J118" s="90"/>
      <c r="K118" s="128" t="s">
        <v>486</v>
      </c>
    </row>
    <row r="119" spans="1:11" s="14" customFormat="1" ht="72">
      <c r="A119" s="295"/>
      <c r="B119" s="295"/>
      <c r="C119" s="295"/>
      <c r="D119" s="128" t="s">
        <v>484</v>
      </c>
      <c r="E119" s="27" t="s">
        <v>613</v>
      </c>
      <c r="F119" s="128" t="s">
        <v>614</v>
      </c>
      <c r="G119" s="66">
        <v>0</v>
      </c>
      <c r="H119" s="27">
        <v>0.8</v>
      </c>
      <c r="I119" s="90"/>
      <c r="J119" s="90"/>
      <c r="K119" s="128" t="s">
        <v>486</v>
      </c>
    </row>
    <row r="120" spans="1:11" s="14" customFormat="1" ht="69.75" customHeight="1">
      <c r="A120" s="307"/>
      <c r="B120" s="128" t="s">
        <v>273</v>
      </c>
      <c r="C120" s="128" t="s">
        <v>274</v>
      </c>
      <c r="D120" s="128" t="s">
        <v>275</v>
      </c>
      <c r="E120" s="27">
        <v>1</v>
      </c>
      <c r="F120" s="125" t="s">
        <v>624</v>
      </c>
      <c r="G120" s="27">
        <v>0.7</v>
      </c>
      <c r="H120" s="66" t="s">
        <v>276</v>
      </c>
      <c r="I120" s="91"/>
      <c r="J120" s="91"/>
      <c r="K120" s="128" t="s">
        <v>361</v>
      </c>
    </row>
    <row r="121" spans="1:11" s="14" customFormat="1" ht="113.25" customHeight="1">
      <c r="A121" s="307"/>
      <c r="B121" s="128" t="s">
        <v>277</v>
      </c>
      <c r="C121" s="128" t="s">
        <v>278</v>
      </c>
      <c r="D121" s="128" t="s">
        <v>430</v>
      </c>
      <c r="E121" s="27">
        <v>0.9</v>
      </c>
      <c r="F121" s="125" t="s">
        <v>695</v>
      </c>
      <c r="G121" s="27">
        <v>0.9</v>
      </c>
      <c r="H121" s="27">
        <v>1</v>
      </c>
      <c r="I121" s="128"/>
      <c r="J121" s="128"/>
      <c r="K121" s="128" t="s">
        <v>487</v>
      </c>
    </row>
    <row r="122" spans="1:11" s="14" customFormat="1" ht="104.25" customHeight="1">
      <c r="A122" s="307"/>
      <c r="B122" s="128" t="s">
        <v>279</v>
      </c>
      <c r="C122" s="128" t="s">
        <v>280</v>
      </c>
      <c r="D122" s="128" t="s">
        <v>281</v>
      </c>
      <c r="E122" s="88" t="s">
        <v>425</v>
      </c>
      <c r="F122" s="125" t="s">
        <v>426</v>
      </c>
      <c r="G122" s="66">
        <v>0</v>
      </c>
      <c r="H122" s="27">
        <v>1</v>
      </c>
      <c r="I122" s="88"/>
      <c r="J122" s="88"/>
      <c r="K122" s="128" t="s">
        <v>488</v>
      </c>
    </row>
    <row r="123" spans="1:11" s="14" customFormat="1" ht="90" customHeight="1">
      <c r="A123" s="307"/>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07"/>
      <c r="B124" s="26" t="s">
        <v>285</v>
      </c>
      <c r="C124" s="128" t="s">
        <v>286</v>
      </c>
      <c r="D124" s="128" t="s">
        <v>287</v>
      </c>
      <c r="E124" s="128" t="s">
        <v>616</v>
      </c>
      <c r="F124" s="125" t="s">
        <v>535</v>
      </c>
      <c r="G124" s="66">
        <v>0.5</v>
      </c>
      <c r="H124" s="27">
        <v>1</v>
      </c>
      <c r="I124" s="128"/>
      <c r="J124" s="128"/>
      <c r="K124" s="128" t="s">
        <v>489</v>
      </c>
    </row>
    <row r="125" spans="1:11" s="14" customFormat="1" ht="96">
      <c r="A125" s="307"/>
      <c r="B125" s="295" t="s">
        <v>288</v>
      </c>
      <c r="C125" s="128" t="s">
        <v>289</v>
      </c>
      <c r="D125" s="128" t="s">
        <v>290</v>
      </c>
      <c r="E125" s="128">
        <v>0</v>
      </c>
      <c r="F125" s="128" t="s">
        <v>490</v>
      </c>
      <c r="G125" s="66">
        <v>0</v>
      </c>
      <c r="H125" s="66" t="s">
        <v>276</v>
      </c>
      <c r="I125" s="128"/>
      <c r="J125" s="128"/>
      <c r="K125" s="128" t="s">
        <v>491</v>
      </c>
    </row>
    <row r="126" spans="1:11" s="14" customFormat="1" ht="48">
      <c r="A126" s="307"/>
      <c r="B126" s="295"/>
      <c r="C126" s="128" t="s">
        <v>291</v>
      </c>
      <c r="D126" s="128" t="s">
        <v>292</v>
      </c>
      <c r="E126" s="128">
        <v>0</v>
      </c>
      <c r="F126" s="128" t="s">
        <v>431</v>
      </c>
      <c r="G126" s="66">
        <v>0</v>
      </c>
      <c r="H126" s="66" t="s">
        <v>276</v>
      </c>
      <c r="I126" s="94"/>
      <c r="J126" s="94"/>
      <c r="K126" s="128" t="s">
        <v>361</v>
      </c>
    </row>
    <row r="127" spans="1:11" s="14" customFormat="1" ht="353.25" customHeight="1">
      <c r="A127" s="307"/>
      <c r="B127" s="128" t="s">
        <v>359</v>
      </c>
      <c r="C127" s="128" t="s">
        <v>428</v>
      </c>
      <c r="D127" s="128" t="s">
        <v>598</v>
      </c>
      <c r="E127" s="126" t="s">
        <v>706</v>
      </c>
      <c r="F127" s="126" t="s">
        <v>666</v>
      </c>
      <c r="G127" s="66">
        <v>0</v>
      </c>
      <c r="H127" s="66" t="s">
        <v>429</v>
      </c>
      <c r="I127" s="128"/>
      <c r="J127" s="128"/>
      <c r="K127" s="128" t="s">
        <v>360</v>
      </c>
    </row>
    <row r="128" spans="1:11" ht="48" customHeight="1">
      <c r="A128" s="307"/>
      <c r="B128" s="128" t="s">
        <v>66</v>
      </c>
      <c r="C128" s="128" t="s">
        <v>67</v>
      </c>
      <c r="D128" s="128" t="s">
        <v>68</v>
      </c>
      <c r="E128" s="42">
        <v>0.7</v>
      </c>
      <c r="F128" s="128" t="s">
        <v>594</v>
      </c>
      <c r="G128" s="66">
        <v>0</v>
      </c>
      <c r="H128" s="27">
        <v>0.7</v>
      </c>
      <c r="I128" s="128"/>
      <c r="J128" s="128"/>
      <c r="K128" s="128" t="s">
        <v>69</v>
      </c>
    </row>
    <row r="129" spans="1:11" ht="57" customHeight="1">
      <c r="A129" s="307"/>
      <c r="B129" s="128" t="s">
        <v>70</v>
      </c>
      <c r="C129" s="128" t="s">
        <v>71</v>
      </c>
      <c r="D129" s="128" t="s">
        <v>72</v>
      </c>
      <c r="E129" s="42">
        <v>1</v>
      </c>
      <c r="F129" s="128" t="s">
        <v>595</v>
      </c>
      <c r="G129" s="66">
        <v>0</v>
      </c>
      <c r="H129" s="27">
        <v>1</v>
      </c>
      <c r="I129" s="128"/>
      <c r="J129" s="128"/>
      <c r="K129" s="128" t="s">
        <v>69</v>
      </c>
    </row>
    <row r="130" spans="1:11" s="8" customFormat="1" ht="36" customHeight="1">
      <c r="A130" s="298" t="s">
        <v>483</v>
      </c>
      <c r="B130" s="299"/>
      <c r="C130" s="299"/>
      <c r="D130" s="299"/>
      <c r="E130" s="299"/>
      <c r="F130" s="299"/>
      <c r="G130" s="299"/>
      <c r="H130" s="299"/>
      <c r="I130" s="299"/>
      <c r="J130" s="299"/>
      <c r="K130" s="299"/>
    </row>
    <row r="131" spans="1:11" s="176" customFormat="1" ht="25.5" customHeight="1">
      <c r="A131" s="342" t="s">
        <v>294</v>
      </c>
      <c r="B131" s="342"/>
      <c r="C131" s="342"/>
      <c r="D131" s="342"/>
      <c r="E131" s="342"/>
      <c r="F131" s="342"/>
      <c r="G131" s="342"/>
      <c r="H131" s="342"/>
      <c r="I131" s="342"/>
      <c r="J131" s="342"/>
      <c r="K131" s="342"/>
    </row>
    <row r="132" spans="1:11" s="176" customFormat="1" ht="48.75" customHeight="1">
      <c r="A132" s="343" t="s">
        <v>522</v>
      </c>
      <c r="B132" s="343"/>
      <c r="C132" s="343"/>
      <c r="D132" s="343"/>
      <c r="E132" s="343"/>
      <c r="F132" s="343"/>
      <c r="G132" s="343"/>
      <c r="H132" s="343"/>
      <c r="I132" s="343"/>
      <c r="J132" s="343"/>
      <c r="K132" s="343"/>
    </row>
    <row r="133" spans="1:11" s="178" customFormat="1" ht="35.25" customHeight="1">
      <c r="A133" s="177" t="s">
        <v>477</v>
      </c>
      <c r="B133" s="344" t="s">
        <v>479</v>
      </c>
      <c r="C133" s="344" t="s">
        <v>514</v>
      </c>
      <c r="D133" s="344" t="s">
        <v>3</v>
      </c>
      <c r="E133" s="344" t="s">
        <v>528</v>
      </c>
      <c r="F133" s="344"/>
      <c r="G133" s="345" t="s">
        <v>515</v>
      </c>
      <c r="H133" s="346"/>
      <c r="I133" s="346"/>
      <c r="J133" s="347"/>
      <c r="K133" s="344" t="s">
        <v>394</v>
      </c>
    </row>
    <row r="134" spans="1:11" s="178" customFormat="1" ht="36">
      <c r="A134" s="177" t="s">
        <v>478</v>
      </c>
      <c r="B134" s="344"/>
      <c r="C134" s="344"/>
      <c r="D134" s="344"/>
      <c r="E134" s="179" t="s">
        <v>392</v>
      </c>
      <c r="F134" s="179" t="s">
        <v>391</v>
      </c>
      <c r="G134" s="180" t="s">
        <v>516</v>
      </c>
      <c r="H134" s="180" t="s">
        <v>517</v>
      </c>
      <c r="I134" s="180" t="s">
        <v>396</v>
      </c>
      <c r="J134" s="180" t="s">
        <v>391</v>
      </c>
      <c r="K134" s="344"/>
    </row>
    <row r="135" spans="1:11" s="176" customFormat="1" ht="228.75" customHeight="1">
      <c r="A135" s="353" t="s">
        <v>84</v>
      </c>
      <c r="B135" s="348" t="s">
        <v>295</v>
      </c>
      <c r="C135" s="348" t="s">
        <v>385</v>
      </c>
      <c r="D135" s="348" t="s">
        <v>599</v>
      </c>
      <c r="E135" s="348" t="s">
        <v>435</v>
      </c>
      <c r="F135" s="181" t="s">
        <v>601</v>
      </c>
      <c r="G135" s="349">
        <v>0</v>
      </c>
      <c r="H135" s="355">
        <v>1</v>
      </c>
      <c r="I135" s="356"/>
      <c r="J135" s="182"/>
      <c r="K135" s="348" t="s">
        <v>600</v>
      </c>
    </row>
    <row r="136" spans="1:11" s="176" customFormat="1" ht="193.5" customHeight="1">
      <c r="A136" s="353"/>
      <c r="B136" s="348"/>
      <c r="C136" s="348"/>
      <c r="D136" s="348"/>
      <c r="E136" s="348"/>
      <c r="F136" s="183" t="s">
        <v>602</v>
      </c>
      <c r="G136" s="349"/>
      <c r="H136" s="355"/>
      <c r="I136" s="356"/>
      <c r="J136" s="182"/>
      <c r="K136" s="348"/>
    </row>
    <row r="137" spans="1:11" s="176" customFormat="1" ht="60">
      <c r="A137" s="354"/>
      <c r="B137" s="350" t="s">
        <v>296</v>
      </c>
      <c r="C137" s="181" t="s">
        <v>523</v>
      </c>
      <c r="D137" s="184" t="s">
        <v>297</v>
      </c>
      <c r="E137" s="184" t="s">
        <v>436</v>
      </c>
      <c r="F137" s="181" t="s">
        <v>603</v>
      </c>
      <c r="G137" s="185">
        <v>0</v>
      </c>
      <c r="H137" s="186">
        <v>1</v>
      </c>
      <c r="I137" s="184"/>
      <c r="J137" s="184"/>
      <c r="K137" s="184" t="s">
        <v>298</v>
      </c>
    </row>
    <row r="138" spans="1:11" s="176" customFormat="1" ht="119.25" customHeight="1">
      <c r="A138" s="354"/>
      <c r="B138" s="350"/>
      <c r="C138" s="181" t="s">
        <v>386</v>
      </c>
      <c r="D138" s="184" t="s">
        <v>390</v>
      </c>
      <c r="E138" s="184" t="s">
        <v>524</v>
      </c>
      <c r="F138" s="181" t="s">
        <v>525</v>
      </c>
      <c r="G138" s="185">
        <v>0</v>
      </c>
      <c r="H138" s="186">
        <v>1</v>
      </c>
      <c r="I138" s="184"/>
      <c r="J138" s="184"/>
      <c r="K138" s="184" t="s">
        <v>299</v>
      </c>
    </row>
    <row r="139" spans="1:11" s="176" customFormat="1" ht="185.25" customHeight="1">
      <c r="A139" s="354"/>
      <c r="B139" s="351" t="s">
        <v>300</v>
      </c>
      <c r="C139" s="351" t="s">
        <v>387</v>
      </c>
      <c r="D139" s="351" t="s">
        <v>301</v>
      </c>
      <c r="E139" s="351" t="s">
        <v>604</v>
      </c>
      <c r="F139" s="181" t="s">
        <v>696</v>
      </c>
      <c r="G139" s="351">
        <v>0</v>
      </c>
      <c r="H139" s="351">
        <v>1</v>
      </c>
      <c r="I139" s="351"/>
      <c r="J139" s="181"/>
      <c r="K139" s="351" t="s">
        <v>302</v>
      </c>
    </row>
    <row r="140" spans="1:11" s="176" customFormat="1" ht="260.25" customHeight="1">
      <c r="A140" s="354"/>
      <c r="B140" s="352"/>
      <c r="C140" s="352"/>
      <c r="D140" s="352"/>
      <c r="E140" s="352"/>
      <c r="F140" s="181" t="s">
        <v>667</v>
      </c>
      <c r="G140" s="352"/>
      <c r="H140" s="352"/>
      <c r="I140" s="352"/>
      <c r="J140" s="187"/>
      <c r="K140" s="352"/>
    </row>
    <row r="141" spans="1:11" s="176" customFormat="1" ht="84">
      <c r="A141" s="354"/>
      <c r="B141" s="351" t="s">
        <v>303</v>
      </c>
      <c r="C141" s="184" t="s">
        <v>304</v>
      </c>
      <c r="D141" s="184" t="s">
        <v>305</v>
      </c>
      <c r="E141" s="184" t="s">
        <v>417</v>
      </c>
      <c r="F141" s="184" t="s">
        <v>433</v>
      </c>
      <c r="G141" s="188">
        <v>0</v>
      </c>
      <c r="H141" s="189"/>
      <c r="I141" s="189"/>
      <c r="J141" s="189"/>
      <c r="K141" s="184" t="s">
        <v>606</v>
      </c>
    </row>
    <row r="142" spans="1:11" s="176" customFormat="1" ht="57.75" customHeight="1">
      <c r="A142" s="354"/>
      <c r="B142" s="351"/>
      <c r="C142" s="184" t="s">
        <v>389</v>
      </c>
      <c r="D142" s="184" t="s">
        <v>388</v>
      </c>
      <c r="E142" s="184" t="s">
        <v>417</v>
      </c>
      <c r="F142" s="184" t="s">
        <v>668</v>
      </c>
      <c r="G142" s="188"/>
      <c r="H142" s="189"/>
      <c r="I142" s="189"/>
      <c r="J142" s="189"/>
      <c r="K142" s="184" t="s">
        <v>308</v>
      </c>
    </row>
    <row r="143" spans="1:11" s="176" customFormat="1" ht="48">
      <c r="A143" s="354"/>
      <c r="B143" s="351"/>
      <c r="C143" s="184" t="s">
        <v>306</v>
      </c>
      <c r="D143" s="184" t="s">
        <v>307</v>
      </c>
      <c r="E143" s="184" t="s">
        <v>425</v>
      </c>
      <c r="F143" s="184" t="s">
        <v>669</v>
      </c>
      <c r="G143" s="185">
        <v>0</v>
      </c>
      <c r="H143" s="186">
        <v>1</v>
      </c>
      <c r="I143" s="184"/>
      <c r="J143" s="184"/>
      <c r="K143" s="184" t="s">
        <v>607</v>
      </c>
    </row>
    <row r="144" spans="1:11" s="176" customFormat="1" ht="84">
      <c r="A144" s="354"/>
      <c r="B144" s="352"/>
      <c r="C144" s="184" t="s">
        <v>697</v>
      </c>
      <c r="D144" s="184" t="s">
        <v>307</v>
      </c>
      <c r="E144" s="184" t="s">
        <v>425</v>
      </c>
      <c r="F144" s="184" t="s">
        <v>628</v>
      </c>
      <c r="G144" s="185">
        <v>0</v>
      </c>
      <c r="H144" s="186">
        <v>1</v>
      </c>
      <c r="I144" s="184"/>
      <c r="J144" s="184"/>
      <c r="K144" s="184" t="s">
        <v>607</v>
      </c>
    </row>
    <row r="145" spans="1:11" s="176" customFormat="1" ht="72">
      <c r="A145" s="354"/>
      <c r="B145" s="184" t="s">
        <v>309</v>
      </c>
      <c r="C145" s="184" t="s">
        <v>310</v>
      </c>
      <c r="D145" s="184" t="s">
        <v>311</v>
      </c>
      <c r="E145" s="184" t="s">
        <v>413</v>
      </c>
      <c r="F145" s="184" t="s">
        <v>434</v>
      </c>
      <c r="G145" s="185">
        <v>0</v>
      </c>
      <c r="H145" s="186">
        <v>1</v>
      </c>
      <c r="I145" s="184"/>
      <c r="J145" s="184"/>
      <c r="K145" s="184" t="s">
        <v>312</v>
      </c>
    </row>
    <row r="146" spans="1:11" s="176" customFormat="1" ht="48">
      <c r="A146" s="353" t="s">
        <v>84</v>
      </c>
      <c r="B146" s="351" t="s">
        <v>313</v>
      </c>
      <c r="C146" s="171" t="s">
        <v>314</v>
      </c>
      <c r="D146" s="184" t="s">
        <v>315</v>
      </c>
      <c r="E146" s="184">
        <v>1</v>
      </c>
      <c r="F146" s="184" t="s">
        <v>437</v>
      </c>
      <c r="G146" s="185">
        <v>0</v>
      </c>
      <c r="H146" s="185">
        <v>1</v>
      </c>
      <c r="I146" s="185"/>
      <c r="J146" s="185"/>
      <c r="K146" s="184" t="s">
        <v>316</v>
      </c>
    </row>
    <row r="147" spans="1:11" s="176" customFormat="1" ht="48" customHeight="1">
      <c r="A147" s="352"/>
      <c r="B147" s="354"/>
      <c r="C147" s="184" t="s">
        <v>317</v>
      </c>
      <c r="D147" s="184" t="s">
        <v>318</v>
      </c>
      <c r="E147" s="184" t="s">
        <v>422</v>
      </c>
      <c r="F147" s="184" t="s">
        <v>698</v>
      </c>
      <c r="G147" s="185">
        <v>0</v>
      </c>
      <c r="H147" s="186">
        <v>1</v>
      </c>
      <c r="I147" s="186"/>
      <c r="J147" s="186"/>
      <c r="K147" s="184" t="s">
        <v>319</v>
      </c>
    </row>
    <row r="148" spans="1:11" s="176" customFormat="1" ht="45" customHeight="1">
      <c r="A148" s="352"/>
      <c r="B148" s="354"/>
      <c r="C148" s="184" t="s">
        <v>320</v>
      </c>
      <c r="D148" s="184" t="s">
        <v>321</v>
      </c>
      <c r="E148" s="184">
        <v>1</v>
      </c>
      <c r="F148" s="184" t="s">
        <v>437</v>
      </c>
      <c r="G148" s="185">
        <v>0</v>
      </c>
      <c r="H148" s="185">
        <v>1</v>
      </c>
      <c r="I148" s="185"/>
      <c r="J148" s="185"/>
      <c r="K148" s="184" t="s">
        <v>322</v>
      </c>
    </row>
    <row r="149" spans="1:11" s="176" customFormat="1" ht="30.75" customHeight="1">
      <c r="A149" s="352"/>
      <c r="B149" s="354"/>
      <c r="C149" s="181" t="s">
        <v>323</v>
      </c>
      <c r="D149" s="181" t="s">
        <v>324</v>
      </c>
      <c r="E149" s="181">
        <v>1</v>
      </c>
      <c r="F149" s="184" t="s">
        <v>437</v>
      </c>
      <c r="G149" s="185">
        <v>0</v>
      </c>
      <c r="H149" s="185">
        <v>1</v>
      </c>
      <c r="I149" s="185"/>
      <c r="J149" s="185"/>
      <c r="K149" s="184" t="s">
        <v>325</v>
      </c>
    </row>
    <row r="150" spans="1:11" s="176" customFormat="1" ht="50.25" customHeight="1">
      <c r="A150" s="352"/>
      <c r="B150" s="352"/>
      <c r="C150" s="171" t="s">
        <v>71</v>
      </c>
      <c r="D150" s="171" t="s">
        <v>72</v>
      </c>
      <c r="E150" s="190">
        <v>1</v>
      </c>
      <c r="F150" s="181" t="s">
        <v>605</v>
      </c>
      <c r="G150" s="172">
        <v>0</v>
      </c>
      <c r="H150" s="191">
        <v>1</v>
      </c>
      <c r="I150" s="191"/>
      <c r="J150" s="191"/>
      <c r="K150" s="173" t="s">
        <v>69</v>
      </c>
    </row>
    <row r="151" spans="1:208" s="192" customFormat="1" ht="55.5" customHeight="1">
      <c r="A151" s="352"/>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96" t="s">
        <v>205</v>
      </c>
      <c r="B152" s="296"/>
      <c r="C152" s="296"/>
      <c r="D152" s="296"/>
      <c r="E152" s="296"/>
      <c r="F152" s="296"/>
      <c r="G152" s="296"/>
      <c r="H152" s="296"/>
      <c r="I152" s="296"/>
      <c r="J152" s="296"/>
      <c r="K152" s="29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71" t="s">
        <v>526</v>
      </c>
      <c r="B153" s="271"/>
      <c r="C153" s="271"/>
      <c r="D153" s="271"/>
      <c r="E153" s="271"/>
      <c r="F153" s="271"/>
      <c r="G153" s="271"/>
      <c r="H153" s="271"/>
      <c r="I153" s="271"/>
      <c r="J153" s="271"/>
      <c r="K153" s="27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70" t="s">
        <v>479</v>
      </c>
      <c r="C154" s="270" t="s">
        <v>514</v>
      </c>
      <c r="D154" s="270" t="s">
        <v>3</v>
      </c>
      <c r="E154" s="270" t="s">
        <v>528</v>
      </c>
      <c r="F154" s="270"/>
      <c r="G154" s="325" t="s">
        <v>515</v>
      </c>
      <c r="H154" s="332"/>
      <c r="I154" s="332"/>
      <c r="J154" s="326"/>
      <c r="K154" s="270" t="s">
        <v>394</v>
      </c>
    </row>
    <row r="155" spans="1:11" s="33" customFormat="1" ht="36">
      <c r="A155" s="75" t="s">
        <v>478</v>
      </c>
      <c r="B155" s="270"/>
      <c r="C155" s="270"/>
      <c r="D155" s="270"/>
      <c r="E155" s="124" t="s">
        <v>392</v>
      </c>
      <c r="F155" s="124" t="s">
        <v>391</v>
      </c>
      <c r="G155" s="3" t="s">
        <v>516</v>
      </c>
      <c r="H155" s="3" t="s">
        <v>517</v>
      </c>
      <c r="I155" s="3" t="s">
        <v>396</v>
      </c>
      <c r="J155" s="3" t="s">
        <v>391</v>
      </c>
      <c r="K155" s="270"/>
    </row>
    <row r="156" spans="1:212" s="14" customFormat="1" ht="85.5" customHeight="1">
      <c r="A156" s="279"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80"/>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80"/>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80"/>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80"/>
      <c r="B160" s="125" t="s">
        <v>162</v>
      </c>
      <c r="C160" s="125" t="s">
        <v>163</v>
      </c>
      <c r="D160" s="4" t="s">
        <v>164</v>
      </c>
      <c r="E160" s="70" t="s">
        <v>441</v>
      </c>
      <c r="F160" s="126" t="s">
        <v>466</v>
      </c>
      <c r="G160" s="134">
        <v>0</v>
      </c>
      <c r="H160" s="132">
        <v>1</v>
      </c>
      <c r="I160" s="131"/>
      <c r="J160" s="131"/>
      <c r="K160" s="126" t="s">
        <v>158</v>
      </c>
    </row>
    <row r="161" spans="1:11" ht="120">
      <c r="A161" s="280"/>
      <c r="B161" s="71" t="s">
        <v>165</v>
      </c>
      <c r="C161" s="72" t="s">
        <v>166</v>
      </c>
      <c r="D161" s="4" t="s">
        <v>167</v>
      </c>
      <c r="E161" s="134">
        <v>3</v>
      </c>
      <c r="F161" s="126" t="s">
        <v>608</v>
      </c>
      <c r="G161" s="134">
        <v>0</v>
      </c>
      <c r="H161" s="134">
        <v>3</v>
      </c>
      <c r="I161" s="131"/>
      <c r="J161" s="131"/>
      <c r="K161" s="55" t="s">
        <v>168</v>
      </c>
    </row>
    <row r="162" spans="1:11" ht="108">
      <c r="A162" s="280"/>
      <c r="B162" s="71" t="s">
        <v>169</v>
      </c>
      <c r="C162" s="72" t="s">
        <v>170</v>
      </c>
      <c r="D162" s="4" t="s">
        <v>171</v>
      </c>
      <c r="E162" s="134">
        <v>1</v>
      </c>
      <c r="F162" s="126" t="s">
        <v>442</v>
      </c>
      <c r="G162" s="134">
        <v>0</v>
      </c>
      <c r="H162" s="134">
        <v>1</v>
      </c>
      <c r="I162" s="131"/>
      <c r="J162" s="131"/>
      <c r="K162" s="55" t="s">
        <v>103</v>
      </c>
    </row>
    <row r="163" spans="1:11" ht="108">
      <c r="A163" s="295" t="s">
        <v>439</v>
      </c>
      <c r="B163" s="73" t="s">
        <v>341</v>
      </c>
      <c r="C163" s="133" t="s">
        <v>172</v>
      </c>
      <c r="D163" s="4" t="s">
        <v>173</v>
      </c>
      <c r="E163" s="134">
        <v>1</v>
      </c>
      <c r="F163" s="131" t="s">
        <v>512</v>
      </c>
      <c r="G163" s="134">
        <v>0</v>
      </c>
      <c r="H163" s="134">
        <v>1</v>
      </c>
      <c r="I163" s="98"/>
      <c r="J163" s="98"/>
      <c r="K163" s="55" t="s">
        <v>174</v>
      </c>
    </row>
    <row r="164" spans="1:212" ht="56.25" customHeight="1">
      <c r="A164" s="295"/>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95"/>
      <c r="B165" s="126" t="s">
        <v>617</v>
      </c>
      <c r="C165" s="125" t="s">
        <v>618</v>
      </c>
      <c r="D165" s="4" t="s">
        <v>177</v>
      </c>
      <c r="E165" s="4">
        <v>1</v>
      </c>
      <c r="F165" s="125" t="s">
        <v>622</v>
      </c>
      <c r="G165" s="134">
        <v>0</v>
      </c>
      <c r="H165" s="134">
        <v>1</v>
      </c>
      <c r="I165" s="98"/>
      <c r="J165" s="98"/>
      <c r="K165" s="55" t="s">
        <v>178</v>
      </c>
    </row>
    <row r="166" spans="1:11" ht="216" customHeight="1">
      <c r="A166" s="295"/>
      <c r="B166" s="305" t="s">
        <v>179</v>
      </c>
      <c r="C166" s="304" t="s">
        <v>180</v>
      </c>
      <c r="D166" s="4" t="s">
        <v>176</v>
      </c>
      <c r="E166" s="4" t="s">
        <v>620</v>
      </c>
      <c r="F166" s="126" t="s">
        <v>699</v>
      </c>
      <c r="G166" s="134">
        <v>0</v>
      </c>
      <c r="H166" s="132">
        <v>1</v>
      </c>
      <c r="I166" s="125"/>
      <c r="J166" s="125"/>
      <c r="K166" s="55" t="s">
        <v>621</v>
      </c>
    </row>
    <row r="167" spans="1:11" ht="132.75" customHeight="1">
      <c r="A167" s="295"/>
      <c r="B167" s="305"/>
      <c r="C167" s="304"/>
      <c r="D167" s="4" t="s">
        <v>176</v>
      </c>
      <c r="E167" s="4" t="s">
        <v>510</v>
      </c>
      <c r="F167" s="126" t="s">
        <v>619</v>
      </c>
      <c r="G167" s="134">
        <v>0</v>
      </c>
      <c r="H167" s="132">
        <v>1</v>
      </c>
      <c r="I167" s="125"/>
      <c r="J167" s="125"/>
      <c r="K167" s="55" t="s">
        <v>621</v>
      </c>
    </row>
    <row r="168" spans="1:11" ht="120">
      <c r="A168" s="295"/>
      <c r="B168" s="74" t="s">
        <v>181</v>
      </c>
      <c r="C168" s="125" t="s">
        <v>182</v>
      </c>
      <c r="D168" s="4" t="s">
        <v>507</v>
      </c>
      <c r="E168" s="4">
        <v>1</v>
      </c>
      <c r="F168" s="126" t="s">
        <v>509</v>
      </c>
      <c r="G168" s="134">
        <v>0</v>
      </c>
      <c r="H168" s="134">
        <v>1</v>
      </c>
      <c r="I168" s="98"/>
      <c r="J168" s="98"/>
      <c r="K168" s="55" t="s">
        <v>508</v>
      </c>
    </row>
    <row r="169" spans="1:11" ht="144">
      <c r="A169" s="295"/>
      <c r="B169" s="125" t="s">
        <v>183</v>
      </c>
      <c r="C169" s="125" t="s">
        <v>184</v>
      </c>
      <c r="D169" s="4" t="s">
        <v>176</v>
      </c>
      <c r="E169" s="4" t="s">
        <v>419</v>
      </c>
      <c r="F169" s="126" t="s">
        <v>444</v>
      </c>
      <c r="G169" s="134">
        <v>0</v>
      </c>
      <c r="H169" s="132" t="s">
        <v>510</v>
      </c>
      <c r="I169" s="126"/>
      <c r="J169" s="126"/>
      <c r="K169" s="55" t="s">
        <v>174</v>
      </c>
    </row>
    <row r="170" spans="1:11" ht="60">
      <c r="A170" s="295"/>
      <c r="B170" s="125" t="s">
        <v>185</v>
      </c>
      <c r="C170" s="125" t="s">
        <v>186</v>
      </c>
      <c r="D170" s="125" t="s">
        <v>187</v>
      </c>
      <c r="E170" s="125">
        <v>1</v>
      </c>
      <c r="F170" s="126" t="s">
        <v>700</v>
      </c>
      <c r="G170" s="134">
        <v>0</v>
      </c>
      <c r="H170" s="134">
        <v>1</v>
      </c>
      <c r="I170" s="98"/>
      <c r="J170" s="98"/>
      <c r="K170" s="55" t="s">
        <v>174</v>
      </c>
    </row>
    <row r="171" spans="1:11" ht="48">
      <c r="A171" s="295"/>
      <c r="B171" s="125" t="s">
        <v>188</v>
      </c>
      <c r="C171" s="126" t="s">
        <v>189</v>
      </c>
      <c r="D171" s="125" t="s">
        <v>190</v>
      </c>
      <c r="E171" s="125" t="s">
        <v>436</v>
      </c>
      <c r="F171" s="126" t="s">
        <v>445</v>
      </c>
      <c r="G171" s="134">
        <v>0</v>
      </c>
      <c r="H171" s="125" t="s">
        <v>436</v>
      </c>
      <c r="I171" s="126"/>
      <c r="J171" s="126"/>
      <c r="K171" s="55" t="s">
        <v>174</v>
      </c>
    </row>
    <row r="172" spans="1:11" ht="36">
      <c r="A172" s="295"/>
      <c r="B172" s="125" t="s">
        <v>191</v>
      </c>
      <c r="C172" s="125" t="s">
        <v>192</v>
      </c>
      <c r="D172" s="71" t="s">
        <v>193</v>
      </c>
      <c r="E172" s="71">
        <v>1</v>
      </c>
      <c r="F172" s="126" t="s">
        <v>447</v>
      </c>
      <c r="G172" s="134">
        <v>0</v>
      </c>
      <c r="H172" s="134">
        <v>1</v>
      </c>
      <c r="I172" s="126"/>
      <c r="J172" s="126"/>
      <c r="K172" s="55" t="s">
        <v>174</v>
      </c>
    </row>
    <row r="173" spans="1:11" ht="48">
      <c r="A173" s="295"/>
      <c r="B173" s="125" t="s">
        <v>194</v>
      </c>
      <c r="C173" s="125" t="s">
        <v>195</v>
      </c>
      <c r="D173" s="126" t="s">
        <v>196</v>
      </c>
      <c r="E173" s="126">
        <v>1</v>
      </c>
      <c r="F173" s="74" t="s">
        <v>609</v>
      </c>
      <c r="G173" s="131">
        <v>0</v>
      </c>
      <c r="H173" s="131">
        <v>1</v>
      </c>
      <c r="I173" s="126"/>
      <c r="J173" s="126"/>
      <c r="K173" s="55" t="s">
        <v>174</v>
      </c>
    </row>
    <row r="174" spans="1:11" ht="36">
      <c r="A174" s="295" t="s">
        <v>197</v>
      </c>
      <c r="B174" s="26" t="s">
        <v>198</v>
      </c>
      <c r="C174" s="125" t="s">
        <v>199</v>
      </c>
      <c r="D174" s="126" t="s">
        <v>200</v>
      </c>
      <c r="E174" s="126" t="s">
        <v>572</v>
      </c>
      <c r="F174" s="133"/>
      <c r="G174" s="131">
        <v>0</v>
      </c>
      <c r="H174" s="132">
        <v>1</v>
      </c>
      <c r="I174" s="131"/>
      <c r="J174" s="131"/>
      <c r="K174" s="55" t="s">
        <v>201</v>
      </c>
    </row>
    <row r="175" spans="1:11" ht="60">
      <c r="A175" s="280"/>
      <c r="B175" s="125" t="s">
        <v>202</v>
      </c>
      <c r="C175" s="125" t="s">
        <v>203</v>
      </c>
      <c r="D175" s="125" t="s">
        <v>176</v>
      </c>
      <c r="E175" s="131" t="s">
        <v>422</v>
      </c>
      <c r="F175" s="56" t="s">
        <v>467</v>
      </c>
      <c r="G175" s="131">
        <v>0</v>
      </c>
      <c r="H175" s="19">
        <v>1</v>
      </c>
      <c r="I175" s="98"/>
      <c r="J175" s="98"/>
      <c r="K175" s="55" t="s">
        <v>168</v>
      </c>
    </row>
    <row r="176" spans="1:11" ht="72">
      <c r="A176" s="280"/>
      <c r="B176" s="72" t="s">
        <v>268</v>
      </c>
      <c r="C176" s="72" t="s">
        <v>271</v>
      </c>
      <c r="D176" s="125" t="s">
        <v>269</v>
      </c>
      <c r="E176" s="125" t="s">
        <v>573</v>
      </c>
      <c r="F176" s="133"/>
      <c r="G176" s="131">
        <v>0</v>
      </c>
      <c r="H176" s="19">
        <v>1</v>
      </c>
      <c r="I176" s="131"/>
      <c r="J176" s="131"/>
      <c r="K176" s="55" t="s">
        <v>204</v>
      </c>
    </row>
    <row r="177" spans="1:11" ht="36">
      <c r="A177" s="280"/>
      <c r="B177" s="126" t="s">
        <v>66</v>
      </c>
      <c r="C177" s="128" t="s">
        <v>67</v>
      </c>
      <c r="D177" s="128" t="s">
        <v>68</v>
      </c>
      <c r="E177" s="42">
        <v>0.8</v>
      </c>
      <c r="F177" s="4" t="s">
        <v>446</v>
      </c>
      <c r="G177" s="66">
        <v>0</v>
      </c>
      <c r="H177" s="27">
        <v>1</v>
      </c>
      <c r="I177" s="27"/>
      <c r="J177" s="27"/>
      <c r="K177" s="126" t="s">
        <v>69</v>
      </c>
    </row>
    <row r="178" spans="1:11" ht="72">
      <c r="A178" s="280"/>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84" t="s">
        <v>86</v>
      </c>
      <c r="B180" s="284"/>
      <c r="C180" s="284"/>
      <c r="D180" s="284"/>
      <c r="E180" s="284"/>
      <c r="F180" s="284"/>
      <c r="G180" s="284"/>
      <c r="H180" s="284"/>
      <c r="I180" s="284"/>
      <c r="J180" s="284"/>
      <c r="K180" s="284"/>
    </row>
    <row r="181" spans="1:11" ht="24" customHeight="1">
      <c r="A181" s="294" t="s">
        <v>87</v>
      </c>
      <c r="B181" s="294"/>
      <c r="C181" s="294"/>
      <c r="D181" s="294"/>
      <c r="E181" s="294"/>
      <c r="F181" s="294"/>
      <c r="G181" s="294"/>
      <c r="H181" s="294"/>
      <c r="I181" s="294"/>
      <c r="J181" s="294"/>
      <c r="K181" s="294"/>
    </row>
    <row r="182" spans="1:11" s="33" customFormat="1" ht="35.25" customHeight="1">
      <c r="A182" s="75" t="s">
        <v>477</v>
      </c>
      <c r="B182" s="270" t="s">
        <v>479</v>
      </c>
      <c r="C182" s="270" t="s">
        <v>514</v>
      </c>
      <c r="D182" s="270" t="s">
        <v>3</v>
      </c>
      <c r="E182" s="270" t="s">
        <v>528</v>
      </c>
      <c r="F182" s="270"/>
      <c r="G182" s="325" t="s">
        <v>515</v>
      </c>
      <c r="H182" s="332"/>
      <c r="I182" s="332"/>
      <c r="J182" s="326"/>
      <c r="K182" s="270" t="s">
        <v>394</v>
      </c>
    </row>
    <row r="183" spans="1:11" s="33" customFormat="1" ht="36">
      <c r="A183" s="75" t="s">
        <v>478</v>
      </c>
      <c r="B183" s="270"/>
      <c r="C183" s="270"/>
      <c r="D183" s="270"/>
      <c r="E183" s="124" t="s">
        <v>392</v>
      </c>
      <c r="F183" s="124" t="s">
        <v>391</v>
      </c>
      <c r="G183" s="3" t="s">
        <v>516</v>
      </c>
      <c r="H183" s="3" t="s">
        <v>517</v>
      </c>
      <c r="I183" s="3" t="s">
        <v>396</v>
      </c>
      <c r="J183" s="3" t="s">
        <v>391</v>
      </c>
      <c r="K183" s="270"/>
    </row>
    <row r="184" spans="1:11" ht="84">
      <c r="A184" s="285" t="s">
        <v>88</v>
      </c>
      <c r="B184" s="125" t="s">
        <v>89</v>
      </c>
      <c r="C184" s="125" t="s">
        <v>90</v>
      </c>
      <c r="D184" s="125" t="s">
        <v>116</v>
      </c>
      <c r="E184" s="82">
        <v>1</v>
      </c>
      <c r="F184" s="83" t="s">
        <v>473</v>
      </c>
      <c r="G184" s="19">
        <v>0.7</v>
      </c>
      <c r="H184" s="82">
        <v>1</v>
      </c>
      <c r="I184" s="82">
        <v>0.5</v>
      </c>
      <c r="J184" s="144" t="s">
        <v>778</v>
      </c>
      <c r="K184" s="129" t="s">
        <v>91</v>
      </c>
    </row>
    <row r="185" spans="1:11" ht="80.25" customHeight="1">
      <c r="A185" s="285"/>
      <c r="B185" s="125" t="s">
        <v>92</v>
      </c>
      <c r="C185" s="125" t="s">
        <v>93</v>
      </c>
      <c r="D185" s="125" t="s">
        <v>94</v>
      </c>
      <c r="E185" s="70" t="s">
        <v>537</v>
      </c>
      <c r="F185" s="84" t="s">
        <v>538</v>
      </c>
      <c r="G185" s="19">
        <v>0</v>
      </c>
      <c r="H185" s="82">
        <v>1</v>
      </c>
      <c r="I185" s="82">
        <v>1</v>
      </c>
      <c r="J185" s="84" t="s">
        <v>779</v>
      </c>
      <c r="K185" s="129" t="s">
        <v>539</v>
      </c>
    </row>
    <row r="186" spans="1:11" ht="88.5" customHeight="1">
      <c r="A186" s="285"/>
      <c r="B186" s="125" t="s">
        <v>95</v>
      </c>
      <c r="C186" s="125" t="s">
        <v>701</v>
      </c>
      <c r="D186" s="125" t="s">
        <v>96</v>
      </c>
      <c r="E186" s="70" t="s">
        <v>540</v>
      </c>
      <c r="F186" s="84" t="s">
        <v>702</v>
      </c>
      <c r="G186" s="19">
        <v>0.1</v>
      </c>
      <c r="H186" s="82">
        <v>1</v>
      </c>
      <c r="I186" s="82">
        <v>0.5</v>
      </c>
      <c r="J186" s="4" t="s">
        <v>780</v>
      </c>
      <c r="K186" s="125" t="s">
        <v>539</v>
      </c>
    </row>
    <row r="187" spans="1:11" ht="84">
      <c r="A187" s="285"/>
      <c r="B187" s="125" t="s">
        <v>97</v>
      </c>
      <c r="C187" s="125" t="s">
        <v>98</v>
      </c>
      <c r="D187" s="125" t="s">
        <v>99</v>
      </c>
      <c r="E187" s="70" t="s">
        <v>449</v>
      </c>
      <c r="F187" s="84" t="s">
        <v>703</v>
      </c>
      <c r="G187" s="19">
        <v>0</v>
      </c>
      <c r="H187" s="82">
        <v>1</v>
      </c>
      <c r="I187" s="82">
        <v>0.5</v>
      </c>
      <c r="J187" s="84" t="s">
        <v>703</v>
      </c>
      <c r="K187" s="125" t="s">
        <v>539</v>
      </c>
    </row>
    <row r="188" spans="1:11" ht="113.25" customHeight="1">
      <c r="A188" s="285"/>
      <c r="B188" s="125" t="s">
        <v>100</v>
      </c>
      <c r="C188" s="125" t="s">
        <v>101</v>
      </c>
      <c r="D188" s="125" t="s">
        <v>102</v>
      </c>
      <c r="E188" s="34" t="s">
        <v>541</v>
      </c>
      <c r="F188" s="85" t="s">
        <v>542</v>
      </c>
      <c r="G188" s="19">
        <v>0</v>
      </c>
      <c r="H188" s="82">
        <v>1</v>
      </c>
      <c r="I188" s="82">
        <v>0.5</v>
      </c>
      <c r="J188" s="144" t="s">
        <v>781</v>
      </c>
      <c r="K188" s="125" t="s">
        <v>103</v>
      </c>
    </row>
    <row r="189" spans="1:11" ht="120" customHeight="1">
      <c r="A189" s="285"/>
      <c r="B189" s="125" t="s">
        <v>104</v>
      </c>
      <c r="C189" s="125" t="s">
        <v>105</v>
      </c>
      <c r="D189" s="125" t="s">
        <v>117</v>
      </c>
      <c r="E189" s="34" t="s">
        <v>417</v>
      </c>
      <c r="F189" s="125" t="s">
        <v>543</v>
      </c>
      <c r="G189" s="19">
        <v>0</v>
      </c>
      <c r="H189" s="82">
        <v>1</v>
      </c>
      <c r="I189" s="82">
        <v>0.5</v>
      </c>
      <c r="J189" s="151" t="s">
        <v>782</v>
      </c>
      <c r="K189" s="125" t="s">
        <v>103</v>
      </c>
    </row>
    <row r="190" spans="1:11" ht="144" customHeight="1">
      <c r="A190" s="285"/>
      <c r="B190" s="125"/>
      <c r="C190" s="125" t="s">
        <v>106</v>
      </c>
      <c r="D190" s="125" t="s">
        <v>107</v>
      </c>
      <c r="E190" s="70" t="s">
        <v>544</v>
      </c>
      <c r="F190" s="125" t="s">
        <v>704</v>
      </c>
      <c r="G190" s="19">
        <v>0</v>
      </c>
      <c r="H190" s="82">
        <v>1</v>
      </c>
      <c r="I190" s="82">
        <v>0</v>
      </c>
      <c r="J190" s="23" t="s">
        <v>783</v>
      </c>
      <c r="K190" s="125" t="s">
        <v>330</v>
      </c>
    </row>
    <row r="191" spans="1:11" ht="128.25" customHeight="1">
      <c r="A191" s="285"/>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85"/>
      <c r="B192" s="271" t="s">
        <v>112</v>
      </c>
      <c r="C192" s="271" t="s">
        <v>113</v>
      </c>
      <c r="D192" s="125" t="s">
        <v>114</v>
      </c>
      <c r="E192" s="66">
        <v>1</v>
      </c>
      <c r="F192" s="125" t="s">
        <v>705</v>
      </c>
      <c r="G192" s="19">
        <v>0</v>
      </c>
      <c r="H192" s="82">
        <v>1</v>
      </c>
      <c r="I192" s="82">
        <v>0.5</v>
      </c>
      <c r="J192" s="144" t="s">
        <v>786</v>
      </c>
      <c r="K192" s="126" t="s">
        <v>545</v>
      </c>
    </row>
    <row r="193" spans="1:11" s="8" customFormat="1" ht="132">
      <c r="A193" s="125"/>
      <c r="B193" s="271"/>
      <c r="C193" s="271"/>
      <c r="D193" s="125" t="s">
        <v>115</v>
      </c>
      <c r="E193" s="27">
        <v>1</v>
      </c>
      <c r="F193" s="86" t="s">
        <v>546</v>
      </c>
      <c r="G193" s="19">
        <v>0</v>
      </c>
      <c r="H193" s="82">
        <v>1</v>
      </c>
      <c r="I193" s="82">
        <v>0.5</v>
      </c>
      <c r="J193" s="158" t="s">
        <v>787</v>
      </c>
      <c r="K193" s="126" t="s">
        <v>474</v>
      </c>
    </row>
    <row r="194" spans="1:11" s="8" customFormat="1" ht="48" customHeight="1">
      <c r="A194" s="290"/>
      <c r="B194" s="126" t="s">
        <v>66</v>
      </c>
      <c r="C194" s="55" t="s">
        <v>67</v>
      </c>
      <c r="D194" s="128" t="s">
        <v>68</v>
      </c>
      <c r="E194" s="82">
        <v>1</v>
      </c>
      <c r="F194" s="86" t="s">
        <v>547</v>
      </c>
      <c r="G194" s="19">
        <v>0</v>
      </c>
      <c r="H194" s="82">
        <v>1</v>
      </c>
      <c r="I194" s="82">
        <v>0.5</v>
      </c>
      <c r="J194" s="159" t="s">
        <v>788</v>
      </c>
      <c r="K194" s="125" t="s">
        <v>103</v>
      </c>
    </row>
    <row r="195" spans="1:11" ht="60">
      <c r="A195" s="290"/>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84" t="s">
        <v>326</v>
      </c>
      <c r="B197" s="284"/>
      <c r="C197" s="284"/>
      <c r="D197" s="284"/>
      <c r="E197" s="284"/>
      <c r="F197" s="284"/>
      <c r="G197" s="284"/>
      <c r="H197" s="284"/>
      <c r="I197" s="284"/>
      <c r="J197" s="284"/>
      <c r="K197" s="284"/>
    </row>
    <row r="198" spans="1:11" s="33" customFormat="1" ht="35.25" customHeight="1">
      <c r="A198" s="46" t="s">
        <v>477</v>
      </c>
      <c r="B198" s="270" t="s">
        <v>479</v>
      </c>
      <c r="C198" s="270" t="s">
        <v>514</v>
      </c>
      <c r="D198" s="270" t="s">
        <v>3</v>
      </c>
      <c r="E198" s="270" t="s">
        <v>528</v>
      </c>
      <c r="F198" s="270"/>
      <c r="G198" s="325" t="s">
        <v>515</v>
      </c>
      <c r="H198" s="332"/>
      <c r="I198" s="332"/>
      <c r="J198" s="326"/>
      <c r="K198" s="270" t="s">
        <v>394</v>
      </c>
    </row>
    <row r="199" spans="1:11" s="33" customFormat="1" ht="36">
      <c r="A199" s="75" t="s">
        <v>478</v>
      </c>
      <c r="B199" s="270"/>
      <c r="C199" s="270"/>
      <c r="D199" s="270"/>
      <c r="E199" s="124" t="s">
        <v>392</v>
      </c>
      <c r="F199" s="124" t="s">
        <v>391</v>
      </c>
      <c r="G199" s="3" t="s">
        <v>516</v>
      </c>
      <c r="H199" s="3" t="s">
        <v>517</v>
      </c>
      <c r="I199" s="3" t="s">
        <v>396</v>
      </c>
      <c r="J199" s="3" t="s">
        <v>391</v>
      </c>
      <c r="K199" s="270"/>
    </row>
    <row r="200" spans="1:11" ht="54" customHeight="1">
      <c r="A200" s="288" t="s">
        <v>242</v>
      </c>
      <c r="B200" s="4" t="s">
        <v>74</v>
      </c>
      <c r="C200" s="125" t="s">
        <v>575</v>
      </c>
      <c r="D200" s="125" t="s">
        <v>576</v>
      </c>
      <c r="E200" s="131">
        <v>1</v>
      </c>
      <c r="F200" s="56" t="s">
        <v>577</v>
      </c>
      <c r="G200" s="131">
        <v>0</v>
      </c>
      <c r="H200" s="131">
        <v>1</v>
      </c>
      <c r="I200" s="131"/>
      <c r="J200" s="131"/>
      <c r="K200" s="54" t="s">
        <v>578</v>
      </c>
    </row>
    <row r="201" spans="1:11" ht="54" customHeight="1">
      <c r="A201" s="289"/>
      <c r="B201" s="125" t="s">
        <v>75</v>
      </c>
      <c r="C201" s="125" t="s">
        <v>118</v>
      </c>
      <c r="D201" s="125" t="s">
        <v>270</v>
      </c>
      <c r="E201" s="132" t="s">
        <v>579</v>
      </c>
      <c r="F201" s="125"/>
      <c r="G201" s="134">
        <v>0</v>
      </c>
      <c r="H201" s="132">
        <v>1</v>
      </c>
      <c r="I201" s="125"/>
      <c r="J201" s="125"/>
      <c r="K201" s="54" t="s">
        <v>578</v>
      </c>
    </row>
    <row r="202" spans="1:11" ht="70.5" customHeight="1">
      <c r="A202" s="289"/>
      <c r="B202" s="125" t="s">
        <v>76</v>
      </c>
      <c r="C202" s="125" t="s">
        <v>77</v>
      </c>
      <c r="D202" s="125" t="s">
        <v>580</v>
      </c>
      <c r="E202" s="132" t="s">
        <v>581</v>
      </c>
      <c r="F202" s="125" t="s">
        <v>582</v>
      </c>
      <c r="G202" s="134">
        <v>0</v>
      </c>
      <c r="H202" s="132">
        <v>1</v>
      </c>
      <c r="I202" s="125"/>
      <c r="J202" s="125"/>
      <c r="K202" s="54" t="s">
        <v>578</v>
      </c>
    </row>
    <row r="203" spans="1:11" ht="52.5" customHeight="1">
      <c r="A203" s="289"/>
      <c r="B203" s="271" t="s">
        <v>119</v>
      </c>
      <c r="C203" s="125" t="s">
        <v>79</v>
      </c>
      <c r="D203" s="125" t="s">
        <v>583</v>
      </c>
      <c r="E203" s="132" t="s">
        <v>584</v>
      </c>
      <c r="F203" s="125" t="s">
        <v>585</v>
      </c>
      <c r="G203" s="134">
        <v>0</v>
      </c>
      <c r="H203" s="132">
        <v>1</v>
      </c>
      <c r="I203" s="132"/>
      <c r="J203" s="132"/>
      <c r="K203" s="54" t="s">
        <v>78</v>
      </c>
    </row>
    <row r="204" spans="1:11" ht="103.5" customHeight="1">
      <c r="A204" s="289"/>
      <c r="B204" s="280"/>
      <c r="C204" s="125" t="s">
        <v>344</v>
      </c>
      <c r="D204" s="125" t="s">
        <v>586</v>
      </c>
      <c r="E204" s="19">
        <f>1000/5000</f>
        <v>0.2</v>
      </c>
      <c r="F204" s="125" t="s">
        <v>587</v>
      </c>
      <c r="G204" s="132">
        <v>0.8</v>
      </c>
      <c r="H204" s="132">
        <v>1</v>
      </c>
      <c r="I204" s="132"/>
      <c r="J204" s="132"/>
      <c r="K204" s="54" t="s">
        <v>78</v>
      </c>
    </row>
    <row r="205" spans="1:11" ht="72">
      <c r="A205" s="289"/>
      <c r="B205" s="125" t="s">
        <v>80</v>
      </c>
      <c r="C205" s="125" t="s">
        <v>81</v>
      </c>
      <c r="D205" s="125" t="s">
        <v>590</v>
      </c>
      <c r="E205" s="132">
        <v>1</v>
      </c>
      <c r="F205" s="125"/>
      <c r="G205" s="134">
        <v>0</v>
      </c>
      <c r="H205" s="132">
        <v>1</v>
      </c>
      <c r="I205" s="132"/>
      <c r="J205" s="132"/>
      <c r="K205" s="54" t="s">
        <v>78</v>
      </c>
    </row>
    <row r="206" spans="1:11" ht="165.75" customHeight="1">
      <c r="A206" s="289"/>
      <c r="B206" s="125" t="s">
        <v>82</v>
      </c>
      <c r="C206" s="125" t="s">
        <v>83</v>
      </c>
      <c r="D206" s="125" t="s">
        <v>588</v>
      </c>
      <c r="E206" s="132">
        <v>1</v>
      </c>
      <c r="F206" s="125" t="s">
        <v>591</v>
      </c>
      <c r="G206" s="134">
        <v>0</v>
      </c>
      <c r="H206" s="132">
        <v>1</v>
      </c>
      <c r="I206" s="125"/>
      <c r="J206" s="125"/>
      <c r="K206" s="54" t="s">
        <v>578</v>
      </c>
    </row>
    <row r="207" spans="1:11" ht="64.5" customHeight="1">
      <c r="A207" s="289"/>
      <c r="B207" s="126" t="s">
        <v>66</v>
      </c>
      <c r="C207" s="128" t="s">
        <v>67</v>
      </c>
      <c r="D207" s="128" t="s">
        <v>68</v>
      </c>
      <c r="E207" s="27">
        <v>0.4</v>
      </c>
      <c r="F207" s="133" t="s">
        <v>589</v>
      </c>
      <c r="G207" s="66">
        <v>0</v>
      </c>
      <c r="H207" s="27">
        <v>1</v>
      </c>
      <c r="I207" s="27"/>
      <c r="J207" s="27"/>
      <c r="K207" s="126" t="s">
        <v>69</v>
      </c>
    </row>
    <row r="208" spans="1:11" ht="59.25" customHeight="1">
      <c r="A208" s="289"/>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06" t="s">
        <v>241</v>
      </c>
      <c r="B210" s="306"/>
      <c r="C210" s="306"/>
      <c r="D210" s="306"/>
      <c r="E210" s="306"/>
      <c r="F210" s="306"/>
      <c r="G210" s="306"/>
      <c r="H210" s="306"/>
      <c r="I210" s="306"/>
      <c r="J210" s="306"/>
      <c r="K210" s="306"/>
    </row>
    <row r="211" spans="1:11" ht="27" customHeight="1">
      <c r="A211" s="291" t="s">
        <v>331</v>
      </c>
      <c r="B211" s="291"/>
      <c r="C211" s="291"/>
      <c r="D211" s="291"/>
      <c r="E211" s="291"/>
      <c r="F211" s="291"/>
      <c r="G211" s="291"/>
      <c r="H211" s="291"/>
      <c r="I211" s="291"/>
      <c r="J211" s="291"/>
      <c r="K211" s="291"/>
    </row>
    <row r="212" spans="1:11" s="33" customFormat="1" ht="35.25" customHeight="1">
      <c r="A212" s="46" t="s">
        <v>477</v>
      </c>
      <c r="B212" s="270" t="s">
        <v>479</v>
      </c>
      <c r="C212" s="270" t="s">
        <v>514</v>
      </c>
      <c r="D212" s="270" t="s">
        <v>3</v>
      </c>
      <c r="E212" s="270" t="s">
        <v>528</v>
      </c>
      <c r="F212" s="270"/>
      <c r="G212" s="325" t="s">
        <v>515</v>
      </c>
      <c r="H212" s="332"/>
      <c r="I212" s="332"/>
      <c r="J212" s="326"/>
      <c r="K212" s="270" t="s">
        <v>394</v>
      </c>
    </row>
    <row r="213" spans="1:11" s="33" customFormat="1" ht="36">
      <c r="A213" s="46" t="s">
        <v>478</v>
      </c>
      <c r="B213" s="270"/>
      <c r="C213" s="270"/>
      <c r="D213" s="270"/>
      <c r="E213" s="124" t="s">
        <v>392</v>
      </c>
      <c r="F213" s="124" t="s">
        <v>391</v>
      </c>
      <c r="G213" s="3" t="s">
        <v>516</v>
      </c>
      <c r="H213" s="3" t="s">
        <v>517</v>
      </c>
      <c r="I213" s="3" t="s">
        <v>396</v>
      </c>
      <c r="J213" s="3" t="s">
        <v>391</v>
      </c>
      <c r="K213" s="270"/>
    </row>
    <row r="214" spans="1:11" ht="96">
      <c r="A214" s="271" t="s">
        <v>242</v>
      </c>
      <c r="B214" s="125" t="s">
        <v>243</v>
      </c>
      <c r="C214" s="125" t="s">
        <v>244</v>
      </c>
      <c r="D214" s="125" t="s">
        <v>245</v>
      </c>
      <c r="E214" s="80" t="s">
        <v>451</v>
      </c>
      <c r="F214" s="125" t="s">
        <v>452</v>
      </c>
      <c r="G214" s="134">
        <v>0</v>
      </c>
      <c r="H214" s="132">
        <v>1</v>
      </c>
      <c r="I214" s="125"/>
      <c r="J214" s="125"/>
      <c r="K214" s="125" t="s">
        <v>246</v>
      </c>
    </row>
    <row r="215" spans="1:11" ht="72">
      <c r="A215" s="283"/>
      <c r="B215" s="125" t="s">
        <v>247</v>
      </c>
      <c r="C215" s="125" t="s">
        <v>248</v>
      </c>
      <c r="D215" s="125" t="s">
        <v>249</v>
      </c>
      <c r="E215" s="132">
        <v>1</v>
      </c>
      <c r="F215" s="125" t="s">
        <v>453</v>
      </c>
      <c r="G215" s="134">
        <v>0</v>
      </c>
      <c r="H215" s="132">
        <v>1</v>
      </c>
      <c r="I215" s="132"/>
      <c r="J215" s="132"/>
      <c r="K215" s="4" t="s">
        <v>127</v>
      </c>
    </row>
    <row r="216" spans="1:11" ht="48">
      <c r="A216" s="283"/>
      <c r="B216" s="125" t="s">
        <v>250</v>
      </c>
      <c r="C216" s="125" t="s">
        <v>251</v>
      </c>
      <c r="D216" s="125" t="s">
        <v>252</v>
      </c>
      <c r="E216" s="132">
        <v>1</v>
      </c>
      <c r="F216" s="125" t="s">
        <v>454</v>
      </c>
      <c r="G216" s="134">
        <v>0</v>
      </c>
      <c r="H216" s="132">
        <v>1</v>
      </c>
      <c r="I216" s="132"/>
      <c r="J216" s="132"/>
      <c r="K216" s="4" t="s">
        <v>253</v>
      </c>
    </row>
    <row r="217" spans="1:11" ht="60">
      <c r="A217" s="283"/>
      <c r="B217" s="125" t="s">
        <v>254</v>
      </c>
      <c r="C217" s="125" t="s">
        <v>255</v>
      </c>
      <c r="D217" s="125" t="s">
        <v>256</v>
      </c>
      <c r="E217" s="81">
        <v>24927184</v>
      </c>
      <c r="F217" s="125" t="s">
        <v>627</v>
      </c>
      <c r="G217" s="134">
        <v>0</v>
      </c>
      <c r="H217" s="132">
        <v>1</v>
      </c>
      <c r="I217" s="81"/>
      <c r="J217" s="81"/>
      <c r="K217" s="4" t="s">
        <v>127</v>
      </c>
    </row>
    <row r="218" spans="1:11" ht="62.25" customHeight="1">
      <c r="A218" s="283"/>
      <c r="B218" s="271" t="s">
        <v>257</v>
      </c>
      <c r="C218" s="125" t="s">
        <v>258</v>
      </c>
      <c r="D218" s="125" t="s">
        <v>259</v>
      </c>
      <c r="E218" s="134">
        <v>220</v>
      </c>
      <c r="F218" s="125" t="s">
        <v>626</v>
      </c>
      <c r="G218" s="134">
        <v>0</v>
      </c>
      <c r="H218" s="132">
        <v>1</v>
      </c>
      <c r="I218" s="125"/>
      <c r="J218" s="125"/>
      <c r="K218" s="4" t="s">
        <v>260</v>
      </c>
    </row>
    <row r="219" spans="1:11" ht="64.5" customHeight="1">
      <c r="A219" s="283"/>
      <c r="B219" s="271"/>
      <c r="C219" s="125" t="s">
        <v>261</v>
      </c>
      <c r="D219" s="125" t="s">
        <v>262</v>
      </c>
      <c r="E219" s="132">
        <v>0.4</v>
      </c>
      <c r="F219" s="125" t="s">
        <v>455</v>
      </c>
      <c r="G219" s="134">
        <v>0</v>
      </c>
      <c r="H219" s="132">
        <v>0.7</v>
      </c>
      <c r="I219" s="132"/>
      <c r="J219" s="132"/>
      <c r="K219" s="4" t="s">
        <v>263</v>
      </c>
    </row>
    <row r="220" spans="1:11" ht="47.25" customHeight="1">
      <c r="A220" s="283"/>
      <c r="B220" s="125" t="s">
        <v>264</v>
      </c>
      <c r="C220" s="125" t="s">
        <v>265</v>
      </c>
      <c r="D220" s="125" t="s">
        <v>266</v>
      </c>
      <c r="E220" s="132">
        <v>0.7</v>
      </c>
      <c r="F220" s="125" t="s">
        <v>456</v>
      </c>
      <c r="G220" s="134">
        <v>0</v>
      </c>
      <c r="H220" s="132">
        <v>0.7</v>
      </c>
      <c r="I220" s="132"/>
      <c r="J220" s="132"/>
      <c r="K220" s="4" t="s">
        <v>267</v>
      </c>
    </row>
    <row r="221" spans="1:11" ht="61.5" customHeight="1">
      <c r="A221" s="283"/>
      <c r="B221" s="126" t="s">
        <v>66</v>
      </c>
      <c r="C221" s="128" t="s">
        <v>67</v>
      </c>
      <c r="D221" s="128" t="s">
        <v>68</v>
      </c>
      <c r="E221" s="27">
        <v>0.5</v>
      </c>
      <c r="F221" s="125" t="s">
        <v>457</v>
      </c>
      <c r="G221" s="66">
        <v>0</v>
      </c>
      <c r="H221" s="27">
        <v>1</v>
      </c>
      <c r="I221" s="27"/>
      <c r="J221" s="27"/>
      <c r="K221" s="126" t="s">
        <v>69</v>
      </c>
    </row>
    <row r="222" spans="1:11" ht="60">
      <c r="A222" s="283"/>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35" t="s">
        <v>670</v>
      </c>
      <c r="B225" s="335"/>
      <c r="C225" s="335"/>
      <c r="D225" s="335"/>
      <c r="E225" s="335"/>
      <c r="F225" s="335"/>
      <c r="G225" s="335"/>
      <c r="H225" s="335"/>
      <c r="I225" s="335"/>
      <c r="J225" s="335"/>
      <c r="K225" s="335"/>
    </row>
    <row r="226" spans="1:11" s="33" customFormat="1" ht="37.5" customHeight="1">
      <c r="A226" s="282" t="s">
        <v>1</v>
      </c>
      <c r="B226" s="270" t="s">
        <v>2</v>
      </c>
      <c r="C226" s="270" t="s">
        <v>527</v>
      </c>
      <c r="D226" s="293" t="s">
        <v>3</v>
      </c>
      <c r="E226" s="270" t="s">
        <v>528</v>
      </c>
      <c r="F226" s="270"/>
      <c r="G226" s="325" t="s">
        <v>515</v>
      </c>
      <c r="H226" s="332"/>
      <c r="I226" s="332"/>
      <c r="J226" s="326"/>
      <c r="K226" s="270" t="s">
        <v>5</v>
      </c>
    </row>
    <row r="227" spans="1:11" s="33" customFormat="1" ht="36">
      <c r="A227" s="282"/>
      <c r="B227" s="270"/>
      <c r="C227" s="270"/>
      <c r="D227" s="293"/>
      <c r="E227" s="124" t="s">
        <v>392</v>
      </c>
      <c r="F227" s="124" t="s">
        <v>391</v>
      </c>
      <c r="G227" s="3" t="s">
        <v>516</v>
      </c>
      <c r="H227" s="3" t="s">
        <v>517</v>
      </c>
      <c r="I227" s="3" t="s">
        <v>396</v>
      </c>
      <c r="J227" s="3" t="s">
        <v>391</v>
      </c>
      <c r="K227" s="270"/>
    </row>
    <row r="228" spans="1:11" ht="391.5" customHeight="1">
      <c r="A228" s="271" t="s">
        <v>120</v>
      </c>
      <c r="B228" s="271" t="s">
        <v>121</v>
      </c>
      <c r="C228" s="271" t="s">
        <v>332</v>
      </c>
      <c r="D228" s="125" t="s">
        <v>122</v>
      </c>
      <c r="E228" s="128" t="s">
        <v>722</v>
      </c>
      <c r="F228" s="137" t="s">
        <v>720</v>
      </c>
      <c r="G228" s="134">
        <v>0</v>
      </c>
      <c r="H228" s="132">
        <v>1</v>
      </c>
      <c r="I228" s="134"/>
      <c r="J228" s="134"/>
      <c r="K228" s="125" t="s">
        <v>123</v>
      </c>
    </row>
    <row r="229" spans="1:11" ht="234" customHeight="1">
      <c r="A229" s="283"/>
      <c r="B229" s="271"/>
      <c r="C229" s="271"/>
      <c r="D229" s="125" t="s">
        <v>468</v>
      </c>
      <c r="E229" s="77">
        <v>86</v>
      </c>
      <c r="F229" s="133" t="s">
        <v>593</v>
      </c>
      <c r="G229" s="77">
        <v>0</v>
      </c>
      <c r="H229" s="131"/>
      <c r="I229" s="134"/>
      <c r="J229" s="134"/>
      <c r="K229" s="125" t="s">
        <v>123</v>
      </c>
    </row>
    <row r="230" spans="1:11" ht="62.25" customHeight="1">
      <c r="A230" s="283"/>
      <c r="B230" s="280"/>
      <c r="C230" s="280"/>
      <c r="D230" s="125" t="s">
        <v>374</v>
      </c>
      <c r="E230" s="77">
        <v>1</v>
      </c>
      <c r="F230" s="133" t="s">
        <v>592</v>
      </c>
      <c r="G230" s="77">
        <v>0</v>
      </c>
      <c r="H230" s="77">
        <v>4</v>
      </c>
      <c r="I230" s="133"/>
      <c r="J230" s="133"/>
      <c r="K230" s="125" t="s">
        <v>123</v>
      </c>
    </row>
    <row r="231" spans="1:11" ht="183.75" customHeight="1">
      <c r="A231" s="283"/>
      <c r="B231" s="280"/>
      <c r="C231" s="280"/>
      <c r="D231" s="125" t="s">
        <v>333</v>
      </c>
      <c r="E231" s="77">
        <v>1</v>
      </c>
      <c r="F231" s="133" t="s">
        <v>721</v>
      </c>
      <c r="G231" s="77">
        <v>0</v>
      </c>
      <c r="H231" s="77">
        <v>1</v>
      </c>
      <c r="I231" s="133"/>
      <c r="J231" s="133"/>
      <c r="K231" s="125" t="s">
        <v>123</v>
      </c>
    </row>
    <row r="232" spans="1:11" ht="58.5" customHeight="1">
      <c r="A232" s="283"/>
      <c r="B232" s="133" t="s">
        <v>66</v>
      </c>
      <c r="C232" s="56" t="s">
        <v>67</v>
      </c>
      <c r="D232" s="56" t="s">
        <v>68</v>
      </c>
      <c r="E232" s="78">
        <v>1</v>
      </c>
      <c r="F232" s="133" t="s">
        <v>460</v>
      </c>
      <c r="G232" s="79">
        <v>0</v>
      </c>
      <c r="H232" s="78">
        <v>1</v>
      </c>
      <c r="I232" s="78"/>
      <c r="J232" s="78"/>
      <c r="K232" s="125" t="s">
        <v>123</v>
      </c>
    </row>
    <row r="233" spans="1:11" ht="120">
      <c r="A233" s="283"/>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9" t="s">
        <v>327</v>
      </c>
      <c r="B236" s="269"/>
      <c r="C236" s="269"/>
      <c r="D236" s="269"/>
      <c r="E236" s="269"/>
      <c r="F236" s="269"/>
      <c r="G236" s="269"/>
      <c r="H236" s="269"/>
      <c r="I236" s="269"/>
      <c r="J236" s="269"/>
      <c r="K236" s="269"/>
    </row>
    <row r="237" spans="1:11" s="33" customFormat="1" ht="35.25" customHeight="1">
      <c r="A237" s="46" t="s">
        <v>477</v>
      </c>
      <c r="B237" s="270" t="s">
        <v>479</v>
      </c>
      <c r="C237" s="270" t="s">
        <v>514</v>
      </c>
      <c r="D237" s="270" t="s">
        <v>3</v>
      </c>
      <c r="E237" s="270" t="s">
        <v>528</v>
      </c>
      <c r="F237" s="270"/>
      <c r="G237" s="325" t="s">
        <v>515</v>
      </c>
      <c r="H237" s="332"/>
      <c r="I237" s="332"/>
      <c r="J237" s="326"/>
      <c r="K237" s="270" t="s">
        <v>394</v>
      </c>
    </row>
    <row r="238" spans="1:11" s="33" customFormat="1" ht="36">
      <c r="A238" s="46" t="s">
        <v>478</v>
      </c>
      <c r="B238" s="270"/>
      <c r="C238" s="270"/>
      <c r="D238" s="270"/>
      <c r="E238" s="124" t="s">
        <v>392</v>
      </c>
      <c r="F238" s="124" t="s">
        <v>391</v>
      </c>
      <c r="G238" s="3" t="s">
        <v>516</v>
      </c>
      <c r="H238" s="3" t="s">
        <v>517</v>
      </c>
      <c r="I238" s="3" t="s">
        <v>396</v>
      </c>
      <c r="J238" s="3" t="s">
        <v>391</v>
      </c>
      <c r="K238" s="270"/>
    </row>
    <row r="239" spans="1:11" ht="65.25" customHeight="1">
      <c r="A239" s="279" t="s">
        <v>84</v>
      </c>
      <c r="B239" s="271" t="s">
        <v>124</v>
      </c>
      <c r="C239" s="271" t="s">
        <v>125</v>
      </c>
      <c r="D239" s="19" t="s">
        <v>126</v>
      </c>
      <c r="E239" s="38">
        <v>179</v>
      </c>
      <c r="F239" s="133" t="s">
        <v>462</v>
      </c>
      <c r="G239" s="131">
        <v>0</v>
      </c>
      <c r="H239" s="131" t="s">
        <v>129</v>
      </c>
      <c r="I239" s="131"/>
      <c r="J239" s="131"/>
      <c r="K239" s="136" t="s">
        <v>127</v>
      </c>
    </row>
    <row r="240" spans="1:11" ht="42" customHeight="1">
      <c r="A240" s="279"/>
      <c r="B240" s="271"/>
      <c r="C240" s="271"/>
      <c r="D240" s="128" t="s">
        <v>128</v>
      </c>
      <c r="E240" s="19">
        <v>1</v>
      </c>
      <c r="F240" s="133" t="s">
        <v>463</v>
      </c>
      <c r="G240" s="131">
        <v>0</v>
      </c>
      <c r="H240" s="19">
        <v>1</v>
      </c>
      <c r="I240" s="19"/>
      <c r="J240" s="19"/>
      <c r="K240" s="136" t="s">
        <v>127</v>
      </c>
    </row>
    <row r="241" spans="1:11" ht="40.5" customHeight="1">
      <c r="A241" s="279"/>
      <c r="B241" s="126" t="s">
        <v>66</v>
      </c>
      <c r="C241" s="128" t="s">
        <v>67</v>
      </c>
      <c r="D241" s="128" t="s">
        <v>68</v>
      </c>
      <c r="E241" s="27">
        <v>1</v>
      </c>
      <c r="F241" s="133" t="s">
        <v>464</v>
      </c>
      <c r="G241" s="66">
        <v>0</v>
      </c>
      <c r="H241" s="27">
        <v>1</v>
      </c>
      <c r="I241" s="27"/>
      <c r="J241" s="27"/>
      <c r="K241" s="136" t="s">
        <v>127</v>
      </c>
    </row>
    <row r="242" spans="1:11" ht="60">
      <c r="A242" s="279"/>
      <c r="B242" s="126" t="s">
        <v>70</v>
      </c>
      <c r="C242" s="128" t="s">
        <v>71</v>
      </c>
      <c r="D242" s="128" t="s">
        <v>72</v>
      </c>
      <c r="E242" s="19">
        <v>1</v>
      </c>
      <c r="F242" s="133" t="s">
        <v>465</v>
      </c>
      <c r="G242" s="66">
        <v>0</v>
      </c>
      <c r="H242" s="27">
        <v>1</v>
      </c>
      <c r="I242" s="27"/>
      <c r="J242" s="27"/>
      <c r="K242" s="136" t="s">
        <v>127</v>
      </c>
    </row>
    <row r="243" spans="8:11" ht="12.75">
      <c r="H243" s="338" t="s">
        <v>657</v>
      </c>
      <c r="I243" s="338"/>
      <c r="J243" s="338"/>
      <c r="K243" s="338"/>
    </row>
    <row r="244" ht="12">
      <c r="A244" s="1" t="s">
        <v>623</v>
      </c>
    </row>
    <row r="248" spans="1:2" ht="12">
      <c r="A248" s="281" t="s">
        <v>714</v>
      </c>
      <c r="B248" s="281"/>
    </row>
    <row r="249" spans="1:2" ht="12">
      <c r="A249" s="278" t="s">
        <v>715</v>
      </c>
      <c r="B249" s="278"/>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U201"/>
  <sheetViews>
    <sheetView tabSelected="1" zoomScale="124" zoomScaleNormal="124" zoomScalePageLayoutView="0" workbookViewId="0" topLeftCell="A13">
      <selection activeCell="G13" sqref="G13"/>
    </sheetView>
  </sheetViews>
  <sheetFormatPr defaultColWidth="11.421875" defaultRowHeight="15"/>
  <cols>
    <col min="1" max="1" width="21.8515625" style="24" customWidth="1"/>
    <col min="2" max="2" width="19.7109375" style="24" customWidth="1"/>
    <col min="3" max="3" width="27.7109375" style="43" customWidth="1"/>
    <col min="4" max="4" width="20.140625" style="43" customWidth="1"/>
    <col min="5" max="5" width="9.00390625" style="196" customWidth="1"/>
    <col min="6" max="6" width="9.140625" style="196" customWidth="1"/>
    <col min="7" max="7" width="10.8515625" style="196" customWidth="1"/>
    <col min="8" max="8" width="49.28125" style="196" customWidth="1"/>
    <col min="9" max="9" width="14.140625" style="196" customWidth="1"/>
    <col min="10" max="10" width="24.57421875" style="24" customWidth="1"/>
    <col min="11" max="11" width="33.00390625" style="24" customWidth="1"/>
    <col min="12" max="12" width="11.28125" style="24" customWidth="1"/>
    <col min="13" max="13" width="11.421875" style="207" customWidth="1"/>
    <col min="14" max="14" width="42.57421875" style="24" customWidth="1"/>
    <col min="15" max="15" width="38.7109375" style="24" customWidth="1"/>
    <col min="16" max="16" width="9.00390625" style="24" customWidth="1"/>
    <col min="17" max="17" width="44.57421875" style="24" customWidth="1"/>
    <col min="18" max="18" width="28.7109375" style="24" customWidth="1"/>
    <col min="19" max="19" width="11.421875" style="24" customWidth="1"/>
    <col min="20" max="20" width="14.421875" style="24" bestFit="1" customWidth="1"/>
    <col min="21" max="21" width="12.00390625" style="24" bestFit="1" customWidth="1"/>
    <col min="22" max="16384" width="11.421875" style="24" customWidth="1"/>
  </cols>
  <sheetData>
    <row r="1" spans="1:13" ht="33" customHeight="1">
      <c r="A1" s="304"/>
      <c r="B1" s="304"/>
      <c r="C1" s="409" t="s">
        <v>1315</v>
      </c>
      <c r="D1" s="410"/>
      <c r="E1" s="410"/>
      <c r="F1" s="410"/>
      <c r="G1" s="410"/>
      <c r="H1" s="410"/>
      <c r="I1" s="410"/>
      <c r="J1" s="411"/>
      <c r="K1" s="412" t="s">
        <v>1316</v>
      </c>
      <c r="L1" s="412"/>
      <c r="M1" s="412"/>
    </row>
    <row r="2" spans="1:13" ht="33" customHeight="1">
      <c r="A2" s="304"/>
      <c r="B2" s="304"/>
      <c r="C2" s="291" t="s">
        <v>1317</v>
      </c>
      <c r="D2" s="291"/>
      <c r="E2" s="291"/>
      <c r="F2" s="291"/>
      <c r="G2" s="291"/>
      <c r="H2" s="291"/>
      <c r="I2" s="291"/>
      <c r="J2" s="291"/>
      <c r="K2" s="412" t="s">
        <v>1318</v>
      </c>
      <c r="L2" s="412"/>
      <c r="M2" s="412"/>
    </row>
    <row r="3" spans="1:13" ht="39" customHeight="1">
      <c r="A3" s="304"/>
      <c r="B3" s="304"/>
      <c r="C3" s="291" t="s">
        <v>1319</v>
      </c>
      <c r="D3" s="291"/>
      <c r="E3" s="291"/>
      <c r="F3" s="291"/>
      <c r="G3" s="291"/>
      <c r="H3" s="291"/>
      <c r="I3" s="291"/>
      <c r="J3" s="291"/>
      <c r="K3" s="413" t="s">
        <v>1320</v>
      </c>
      <c r="L3" s="413"/>
      <c r="M3" s="413"/>
    </row>
    <row r="4" spans="1:13" ht="32.25" customHeight="1">
      <c r="A4" s="366" t="s">
        <v>1252</v>
      </c>
      <c r="B4" s="366"/>
      <c r="C4" s="366"/>
      <c r="D4" s="366"/>
      <c r="E4" s="366"/>
      <c r="F4" s="366"/>
      <c r="G4" s="366"/>
      <c r="H4" s="366"/>
      <c r="I4" s="366"/>
      <c r="J4" s="366"/>
      <c r="K4" s="366"/>
      <c r="L4" s="366"/>
      <c r="M4" s="366"/>
    </row>
    <row r="5" spans="1:13" ht="21" customHeight="1">
      <c r="A5" s="377" t="s">
        <v>1204</v>
      </c>
      <c r="B5" s="377"/>
      <c r="C5" s="377"/>
      <c r="D5" s="377"/>
      <c r="E5" s="377"/>
      <c r="F5" s="377"/>
      <c r="G5" s="377"/>
      <c r="H5" s="377"/>
      <c r="I5" s="377"/>
      <c r="J5" s="377"/>
      <c r="K5" s="377"/>
      <c r="L5" s="377"/>
      <c r="M5" s="377"/>
    </row>
    <row r="6" spans="1:13" ht="28.5" customHeight="1">
      <c r="A6" s="271" t="s">
        <v>1153</v>
      </c>
      <c r="B6" s="378"/>
      <c r="C6" s="378"/>
      <c r="D6" s="378"/>
      <c r="E6" s="378"/>
      <c r="F6" s="378"/>
      <c r="G6" s="378"/>
      <c r="H6" s="378"/>
      <c r="I6" s="378"/>
      <c r="J6" s="378"/>
      <c r="K6" s="378"/>
      <c r="L6" s="378"/>
      <c r="M6" s="378"/>
    </row>
    <row r="7" spans="1:13" ht="24.75" customHeight="1">
      <c r="A7" s="366" t="s">
        <v>859</v>
      </c>
      <c r="B7" s="366" t="s">
        <v>860</v>
      </c>
      <c r="C7" s="366" t="s">
        <v>857</v>
      </c>
      <c r="D7" s="366" t="s">
        <v>858</v>
      </c>
      <c r="E7" s="366" t="s">
        <v>1150</v>
      </c>
      <c r="F7" s="366"/>
      <c r="G7" s="366" t="s">
        <v>1148</v>
      </c>
      <c r="H7" s="366"/>
      <c r="I7" s="366" t="s">
        <v>485</v>
      </c>
      <c r="J7" s="366" t="s">
        <v>1151</v>
      </c>
      <c r="K7" s="366"/>
      <c r="L7" s="366" t="s">
        <v>1008</v>
      </c>
      <c r="M7" s="366" t="s">
        <v>1147</v>
      </c>
    </row>
    <row r="8" spans="1:13" ht="35.25" customHeight="1">
      <c r="A8" s="366"/>
      <c r="B8" s="366"/>
      <c r="C8" s="366"/>
      <c r="D8" s="366"/>
      <c r="E8" s="238" t="s">
        <v>1010</v>
      </c>
      <c r="F8" s="238" t="s">
        <v>1011</v>
      </c>
      <c r="G8" s="238" t="s">
        <v>396</v>
      </c>
      <c r="H8" s="238" t="s">
        <v>1149</v>
      </c>
      <c r="I8" s="366"/>
      <c r="J8" s="239" t="s">
        <v>1006</v>
      </c>
      <c r="K8" s="239" t="s">
        <v>1121</v>
      </c>
      <c r="L8" s="366"/>
      <c r="M8" s="366"/>
    </row>
    <row r="9" spans="1:13" ht="85.5" customHeight="1">
      <c r="A9" s="271" t="s">
        <v>1012</v>
      </c>
      <c r="B9" s="218" t="s">
        <v>1013</v>
      </c>
      <c r="C9" s="206" t="s">
        <v>1014</v>
      </c>
      <c r="D9" s="206" t="s">
        <v>1015</v>
      </c>
      <c r="E9" s="223">
        <v>0</v>
      </c>
      <c r="F9" s="223">
        <v>1</v>
      </c>
      <c r="G9" s="27">
        <f>L195</f>
        <v>0.9159563552448453</v>
      </c>
      <c r="H9" s="246" t="s">
        <v>1351</v>
      </c>
      <c r="I9" s="220" t="s">
        <v>1016</v>
      </c>
      <c r="J9" s="217" t="s">
        <v>1321</v>
      </c>
      <c r="K9" s="69" t="s">
        <v>1289</v>
      </c>
      <c r="L9" s="94"/>
      <c r="M9" s="226"/>
    </row>
    <row r="10" spans="1:13" ht="153.75" customHeight="1">
      <c r="A10" s="378"/>
      <c r="B10" s="312" t="s">
        <v>1017</v>
      </c>
      <c r="C10" s="312" t="s">
        <v>1018</v>
      </c>
      <c r="D10" s="312" t="s">
        <v>1019</v>
      </c>
      <c r="E10" s="322">
        <v>0</v>
      </c>
      <c r="F10" s="368">
        <v>1</v>
      </c>
      <c r="G10" s="368">
        <v>1</v>
      </c>
      <c r="H10" s="218" t="s">
        <v>1125</v>
      </c>
      <c r="I10" s="312" t="s">
        <v>861</v>
      </c>
      <c r="J10" s="312" t="s">
        <v>1322</v>
      </c>
      <c r="K10" s="362" t="s">
        <v>1289</v>
      </c>
      <c r="L10" s="357">
        <f>(G10+G12+G13+G14+G15+G16+G17+G18)/8</f>
        <v>1</v>
      </c>
      <c r="M10" s="359">
        <v>8</v>
      </c>
    </row>
    <row r="11" spans="1:13" ht="119.25" customHeight="1">
      <c r="A11" s="378"/>
      <c r="B11" s="364"/>
      <c r="C11" s="364"/>
      <c r="D11" s="364"/>
      <c r="E11" s="367"/>
      <c r="F11" s="369"/>
      <c r="G11" s="369"/>
      <c r="H11" s="218" t="s">
        <v>1126</v>
      </c>
      <c r="I11" s="364"/>
      <c r="J11" s="364"/>
      <c r="K11" s="363"/>
      <c r="L11" s="358"/>
      <c r="M11" s="360"/>
    </row>
    <row r="12" spans="1:13" ht="248.25" customHeight="1">
      <c r="A12" s="378"/>
      <c r="B12" s="218" t="s">
        <v>862</v>
      </c>
      <c r="C12" s="218" t="s">
        <v>1253</v>
      </c>
      <c r="D12" s="206" t="s">
        <v>1020</v>
      </c>
      <c r="E12" s="226">
        <v>0</v>
      </c>
      <c r="F12" s="19">
        <f>3/3</f>
        <v>1</v>
      </c>
      <c r="G12" s="19">
        <f>3/3</f>
        <v>1</v>
      </c>
      <c r="H12" s="218" t="s">
        <v>1254</v>
      </c>
      <c r="I12" s="206" t="s">
        <v>1127</v>
      </c>
      <c r="J12" s="217" t="s">
        <v>1321</v>
      </c>
      <c r="K12" s="69" t="s">
        <v>1289</v>
      </c>
      <c r="L12" s="358"/>
      <c r="M12" s="360"/>
    </row>
    <row r="13" spans="1:13" ht="373.5" customHeight="1">
      <c r="A13" s="378"/>
      <c r="B13" s="218" t="s">
        <v>1021</v>
      </c>
      <c r="C13" s="206" t="s">
        <v>1255</v>
      </c>
      <c r="D13" s="206" t="s">
        <v>1022</v>
      </c>
      <c r="E13" s="221">
        <v>1</v>
      </c>
      <c r="F13" s="19">
        <f>7/7</f>
        <v>1</v>
      </c>
      <c r="G13" s="19">
        <v>1</v>
      </c>
      <c r="H13" s="220" t="s">
        <v>1323</v>
      </c>
      <c r="I13" s="218" t="s">
        <v>1128</v>
      </c>
      <c r="J13" s="217" t="s">
        <v>1321</v>
      </c>
      <c r="K13" s="69" t="s">
        <v>1289</v>
      </c>
      <c r="L13" s="358"/>
      <c r="M13" s="360"/>
    </row>
    <row r="14" spans="1:13" ht="84">
      <c r="A14" s="378"/>
      <c r="B14" s="291" t="s">
        <v>968</v>
      </c>
      <c r="C14" s="291" t="s">
        <v>977</v>
      </c>
      <c r="D14" s="218" t="s">
        <v>999</v>
      </c>
      <c r="E14" s="226">
        <v>0</v>
      </c>
      <c r="F14" s="223">
        <f>12/12</f>
        <v>1</v>
      </c>
      <c r="G14" s="223">
        <v>1</v>
      </c>
      <c r="H14" s="218" t="s">
        <v>1271</v>
      </c>
      <c r="I14" s="206" t="s">
        <v>1124</v>
      </c>
      <c r="J14" s="217" t="s">
        <v>1321</v>
      </c>
      <c r="K14" s="69" t="s">
        <v>1289</v>
      </c>
      <c r="L14" s="358"/>
      <c r="M14" s="360"/>
    </row>
    <row r="15" spans="1:13" ht="84">
      <c r="A15" s="378"/>
      <c r="B15" s="291"/>
      <c r="C15" s="291"/>
      <c r="D15" s="218" t="s">
        <v>1023</v>
      </c>
      <c r="E15" s="226">
        <v>0</v>
      </c>
      <c r="F15" s="223">
        <f>6/6</f>
        <v>1</v>
      </c>
      <c r="G15" s="223">
        <f>6/6</f>
        <v>1</v>
      </c>
      <c r="H15" s="218" t="s">
        <v>1290</v>
      </c>
      <c r="I15" s="206" t="s">
        <v>1256</v>
      </c>
      <c r="J15" s="217" t="s">
        <v>1321</v>
      </c>
      <c r="K15" s="69" t="s">
        <v>1289</v>
      </c>
      <c r="L15" s="358"/>
      <c r="M15" s="360"/>
    </row>
    <row r="16" spans="1:13" ht="72" customHeight="1">
      <c r="A16" s="378"/>
      <c r="B16" s="291"/>
      <c r="C16" s="206" t="s">
        <v>1024</v>
      </c>
      <c r="D16" s="206" t="s">
        <v>1025</v>
      </c>
      <c r="E16" s="226">
        <v>0</v>
      </c>
      <c r="F16" s="19">
        <f>16/16</f>
        <v>1</v>
      </c>
      <c r="G16" s="19">
        <v>1</v>
      </c>
      <c r="H16" s="218" t="s">
        <v>1257</v>
      </c>
      <c r="I16" s="206" t="s">
        <v>864</v>
      </c>
      <c r="J16" s="217" t="s">
        <v>1321</v>
      </c>
      <c r="K16" s="69" t="s">
        <v>1289</v>
      </c>
      <c r="L16" s="358"/>
      <c r="M16" s="360"/>
    </row>
    <row r="17" spans="1:13" ht="60">
      <c r="A17" s="378"/>
      <c r="B17" s="291"/>
      <c r="C17" s="206" t="s">
        <v>863</v>
      </c>
      <c r="D17" s="206" t="s">
        <v>1004</v>
      </c>
      <c r="E17" s="226">
        <v>0</v>
      </c>
      <c r="F17" s="19">
        <f>14/14</f>
        <v>1</v>
      </c>
      <c r="G17" s="19">
        <v>1</v>
      </c>
      <c r="H17" s="218" t="s">
        <v>1306</v>
      </c>
      <c r="I17" s="206" t="s">
        <v>864</v>
      </c>
      <c r="J17" s="217" t="s">
        <v>1321</v>
      </c>
      <c r="K17" s="69" t="s">
        <v>1289</v>
      </c>
      <c r="L17" s="358"/>
      <c r="M17" s="360"/>
    </row>
    <row r="18" spans="1:13" ht="128.25" customHeight="1">
      <c r="A18" s="378"/>
      <c r="B18" s="291"/>
      <c r="C18" s="206" t="s">
        <v>969</v>
      </c>
      <c r="D18" s="206" t="s">
        <v>1026</v>
      </c>
      <c r="E18" s="226">
        <v>0</v>
      </c>
      <c r="F18" s="19">
        <f>1/1</f>
        <v>1</v>
      </c>
      <c r="G18" s="19">
        <v>1</v>
      </c>
      <c r="H18" s="218" t="s">
        <v>1291</v>
      </c>
      <c r="I18" s="206" t="s">
        <v>1214</v>
      </c>
      <c r="J18" s="218" t="s">
        <v>1213</v>
      </c>
      <c r="K18" s="218" t="s">
        <v>1226</v>
      </c>
      <c r="L18" s="370"/>
      <c r="M18" s="371"/>
    </row>
    <row r="19" spans="1:13" ht="21" customHeight="1">
      <c r="A19" s="377" t="s">
        <v>1205</v>
      </c>
      <c r="B19" s="377"/>
      <c r="C19" s="377"/>
      <c r="D19" s="377"/>
      <c r="E19" s="377"/>
      <c r="F19" s="377"/>
      <c r="G19" s="377"/>
      <c r="H19" s="377"/>
      <c r="I19" s="377"/>
      <c r="J19" s="377"/>
      <c r="K19" s="377"/>
      <c r="L19" s="377"/>
      <c r="M19" s="377"/>
    </row>
    <row r="20" spans="1:13" ht="28.5" customHeight="1">
      <c r="A20" s="271" t="s">
        <v>1202</v>
      </c>
      <c r="B20" s="378"/>
      <c r="C20" s="378"/>
      <c r="D20" s="378"/>
      <c r="E20" s="378"/>
      <c r="F20" s="378"/>
      <c r="G20" s="378"/>
      <c r="H20" s="378"/>
      <c r="I20" s="378"/>
      <c r="J20" s="378"/>
      <c r="K20" s="378"/>
      <c r="L20" s="378"/>
      <c r="M20" s="378"/>
    </row>
    <row r="21" spans="1:13" ht="24.75" customHeight="1">
      <c r="A21" s="366" t="s">
        <v>859</v>
      </c>
      <c r="B21" s="366" t="s">
        <v>860</v>
      </c>
      <c r="C21" s="366" t="s">
        <v>857</v>
      </c>
      <c r="D21" s="366" t="s">
        <v>858</v>
      </c>
      <c r="E21" s="366" t="s">
        <v>1150</v>
      </c>
      <c r="F21" s="366"/>
      <c r="G21" s="366" t="s">
        <v>1148</v>
      </c>
      <c r="H21" s="366"/>
      <c r="I21" s="366" t="s">
        <v>485</v>
      </c>
      <c r="J21" s="366" t="s">
        <v>1151</v>
      </c>
      <c r="K21" s="366"/>
      <c r="L21" s="366" t="s">
        <v>1008</v>
      </c>
      <c r="M21" s="366" t="s">
        <v>1147</v>
      </c>
    </row>
    <row r="22" spans="1:13" ht="35.25" customHeight="1">
      <c r="A22" s="366"/>
      <c r="B22" s="366"/>
      <c r="C22" s="366"/>
      <c r="D22" s="366"/>
      <c r="E22" s="238" t="s">
        <v>1010</v>
      </c>
      <c r="F22" s="238" t="s">
        <v>1011</v>
      </c>
      <c r="G22" s="238" t="s">
        <v>396</v>
      </c>
      <c r="H22" s="238" t="s">
        <v>1149</v>
      </c>
      <c r="I22" s="366"/>
      <c r="J22" s="239" t="s">
        <v>1006</v>
      </c>
      <c r="K22" s="239" t="s">
        <v>1121</v>
      </c>
      <c r="L22" s="366"/>
      <c r="M22" s="366"/>
    </row>
    <row r="23" spans="1:13" ht="72">
      <c r="A23" s="271" t="s">
        <v>1027</v>
      </c>
      <c r="B23" s="291" t="s">
        <v>1028</v>
      </c>
      <c r="C23" s="206" t="s">
        <v>958</v>
      </c>
      <c r="D23" s="206" t="s">
        <v>970</v>
      </c>
      <c r="E23" s="226">
        <v>0</v>
      </c>
      <c r="F23" s="223">
        <v>1</v>
      </c>
      <c r="G23" s="223">
        <v>1</v>
      </c>
      <c r="H23" s="218" t="s">
        <v>1292</v>
      </c>
      <c r="I23" s="206" t="s">
        <v>1293</v>
      </c>
      <c r="J23" s="206"/>
      <c r="K23" s="69" t="s">
        <v>1289</v>
      </c>
      <c r="L23" s="357">
        <f>(G23+G24+G25+G26+G27+G28+G29)/7</f>
        <v>1</v>
      </c>
      <c r="M23" s="359">
        <v>7</v>
      </c>
    </row>
    <row r="24" spans="1:13" ht="60">
      <c r="A24" s="295"/>
      <c r="B24" s="291"/>
      <c r="C24" s="206" t="s">
        <v>1029</v>
      </c>
      <c r="D24" s="218" t="s">
        <v>1030</v>
      </c>
      <c r="E24" s="226">
        <v>0</v>
      </c>
      <c r="F24" s="223">
        <v>1</v>
      </c>
      <c r="G24" s="223">
        <v>1</v>
      </c>
      <c r="H24" s="206" t="s">
        <v>1258</v>
      </c>
      <c r="I24" s="206" t="s">
        <v>1031</v>
      </c>
      <c r="J24" s="206"/>
      <c r="K24" s="69" t="s">
        <v>1289</v>
      </c>
      <c r="L24" s="358"/>
      <c r="M24" s="360"/>
    </row>
    <row r="25" spans="1:13" ht="72">
      <c r="A25" s="295"/>
      <c r="B25" s="291"/>
      <c r="C25" s="206" t="s">
        <v>972</v>
      </c>
      <c r="D25" s="206" t="s">
        <v>973</v>
      </c>
      <c r="E25" s="226">
        <v>0</v>
      </c>
      <c r="F25" s="19">
        <f>1/1</f>
        <v>1</v>
      </c>
      <c r="G25" s="19">
        <v>1</v>
      </c>
      <c r="H25" s="206" t="s">
        <v>1259</v>
      </c>
      <c r="I25" s="206" t="s">
        <v>971</v>
      </c>
      <c r="J25" s="206"/>
      <c r="K25" s="69" t="s">
        <v>1289</v>
      </c>
      <c r="L25" s="358"/>
      <c r="M25" s="360"/>
    </row>
    <row r="26" spans="1:13" ht="103.5" customHeight="1">
      <c r="A26" s="295"/>
      <c r="B26" s="291"/>
      <c r="C26" s="206" t="s">
        <v>1261</v>
      </c>
      <c r="D26" s="206" t="s">
        <v>1260</v>
      </c>
      <c r="E26" s="226">
        <v>0</v>
      </c>
      <c r="F26" s="223">
        <v>1</v>
      </c>
      <c r="G26" s="223">
        <v>1</v>
      </c>
      <c r="H26" s="206" t="s">
        <v>1262</v>
      </c>
      <c r="I26" s="206" t="s">
        <v>1272</v>
      </c>
      <c r="J26" s="206"/>
      <c r="K26" s="69" t="s">
        <v>1289</v>
      </c>
      <c r="L26" s="358"/>
      <c r="M26" s="360"/>
    </row>
    <row r="27" spans="1:13" ht="138" customHeight="1">
      <c r="A27" s="295"/>
      <c r="B27" s="291"/>
      <c r="C27" s="218" t="s">
        <v>1263</v>
      </c>
      <c r="D27" s="206" t="s">
        <v>998</v>
      </c>
      <c r="E27" s="226">
        <v>0</v>
      </c>
      <c r="F27" s="223">
        <v>1</v>
      </c>
      <c r="G27" s="223">
        <v>1</v>
      </c>
      <c r="H27" s="206" t="s">
        <v>1273</v>
      </c>
      <c r="I27" s="206" t="s">
        <v>1294</v>
      </c>
      <c r="J27" s="206"/>
      <c r="K27" s="69" t="s">
        <v>1289</v>
      </c>
      <c r="L27" s="358"/>
      <c r="M27" s="360"/>
    </row>
    <row r="28" spans="1:13" ht="171" customHeight="1">
      <c r="A28" s="295"/>
      <c r="B28" s="291"/>
      <c r="C28" s="218" t="s">
        <v>982</v>
      </c>
      <c r="D28" s="206" t="s">
        <v>1032</v>
      </c>
      <c r="E28" s="226">
        <v>0</v>
      </c>
      <c r="F28" s="223">
        <v>1</v>
      </c>
      <c r="G28" s="223">
        <v>1</v>
      </c>
      <c r="H28" s="218" t="s">
        <v>1264</v>
      </c>
      <c r="I28" s="206" t="s">
        <v>865</v>
      </c>
      <c r="J28" s="206"/>
      <c r="K28" s="69" t="s">
        <v>1289</v>
      </c>
      <c r="L28" s="358"/>
      <c r="M28" s="360"/>
    </row>
    <row r="29" spans="1:13" ht="135.75" customHeight="1">
      <c r="A29" s="295"/>
      <c r="B29" s="218" t="s">
        <v>1003</v>
      </c>
      <c r="C29" s="206" t="s">
        <v>974</v>
      </c>
      <c r="D29" s="206" t="s">
        <v>1033</v>
      </c>
      <c r="E29" s="223">
        <v>0</v>
      </c>
      <c r="F29" s="223">
        <v>1</v>
      </c>
      <c r="G29" s="223">
        <v>1</v>
      </c>
      <c r="H29" s="218" t="s">
        <v>1295</v>
      </c>
      <c r="I29" s="206" t="s">
        <v>1265</v>
      </c>
      <c r="J29" s="206"/>
      <c r="K29" s="69" t="s">
        <v>1289</v>
      </c>
      <c r="L29" s="370"/>
      <c r="M29" s="371"/>
    </row>
    <row r="30" spans="1:13" ht="27.75" customHeight="1">
      <c r="A30" s="377" t="s">
        <v>1138</v>
      </c>
      <c r="B30" s="377"/>
      <c r="C30" s="377"/>
      <c r="D30" s="377"/>
      <c r="E30" s="377"/>
      <c r="F30" s="377"/>
      <c r="G30" s="377"/>
      <c r="H30" s="377"/>
      <c r="I30" s="377"/>
      <c r="J30" s="377"/>
      <c r="K30" s="377"/>
      <c r="L30" s="377"/>
      <c r="M30" s="377"/>
    </row>
    <row r="31" spans="1:13" s="45" customFormat="1" ht="30" customHeight="1">
      <c r="A31" s="271" t="s">
        <v>1154</v>
      </c>
      <c r="B31" s="378"/>
      <c r="C31" s="378"/>
      <c r="D31" s="378"/>
      <c r="E31" s="378"/>
      <c r="F31" s="378"/>
      <c r="G31" s="378"/>
      <c r="H31" s="378"/>
      <c r="I31" s="378"/>
      <c r="J31" s="378"/>
      <c r="K31" s="378"/>
      <c r="L31" s="378"/>
      <c r="M31" s="400"/>
    </row>
    <row r="32" spans="1:13" ht="24.75" customHeight="1">
      <c r="A32" s="333" t="s">
        <v>859</v>
      </c>
      <c r="B32" s="366" t="s">
        <v>860</v>
      </c>
      <c r="C32" s="366" t="s">
        <v>857</v>
      </c>
      <c r="D32" s="366" t="s">
        <v>858</v>
      </c>
      <c r="E32" s="366" t="s">
        <v>1150</v>
      </c>
      <c r="F32" s="366"/>
      <c r="G32" s="366" t="s">
        <v>1148</v>
      </c>
      <c r="H32" s="366"/>
      <c r="I32" s="366" t="s">
        <v>485</v>
      </c>
      <c r="J32" s="366" t="s">
        <v>1151</v>
      </c>
      <c r="K32" s="366"/>
      <c r="L32" s="366" t="s">
        <v>1008</v>
      </c>
      <c r="M32" s="366" t="s">
        <v>1147</v>
      </c>
    </row>
    <row r="33" spans="1:13" ht="35.25" customHeight="1">
      <c r="A33" s="333"/>
      <c r="B33" s="366"/>
      <c r="C33" s="366"/>
      <c r="D33" s="366"/>
      <c r="E33" s="238" t="s">
        <v>1010</v>
      </c>
      <c r="F33" s="238" t="s">
        <v>1011</v>
      </c>
      <c r="G33" s="238" t="s">
        <v>396</v>
      </c>
      <c r="H33" s="238" t="s">
        <v>1149</v>
      </c>
      <c r="I33" s="366"/>
      <c r="J33" s="239" t="s">
        <v>1006</v>
      </c>
      <c r="K33" s="239" t="s">
        <v>1121</v>
      </c>
      <c r="L33" s="366"/>
      <c r="M33" s="366"/>
    </row>
    <row r="34" spans="1:13" s="195" customFormat="1" ht="156.75" customHeight="1">
      <c r="A34" s="333" t="s">
        <v>1324</v>
      </c>
      <c r="B34" s="35" t="s">
        <v>1034</v>
      </c>
      <c r="C34" s="35" t="s">
        <v>1035</v>
      </c>
      <c r="D34" s="206" t="s">
        <v>1036</v>
      </c>
      <c r="E34" s="241">
        <v>0</v>
      </c>
      <c r="F34" s="19">
        <v>1</v>
      </c>
      <c r="G34" s="19">
        <v>0.1</v>
      </c>
      <c r="H34" s="240" t="s">
        <v>1376</v>
      </c>
      <c r="I34" s="218" t="s">
        <v>1037</v>
      </c>
      <c r="J34" s="225" t="s">
        <v>1178</v>
      </c>
      <c r="K34" s="336" t="s">
        <v>1223</v>
      </c>
      <c r="L34" s="357">
        <f>(G34+G35+G36+G37+G38+G39+G40+G41+G42+G43+G44+G45+G46+G47+G48+G49+G50)/17</f>
        <v>0.9293575659587398</v>
      </c>
      <c r="M34" s="391">
        <v>17</v>
      </c>
    </row>
    <row r="35" spans="1:13" s="195" customFormat="1" ht="92.25" customHeight="1">
      <c r="A35" s="378"/>
      <c r="B35" s="35" t="s">
        <v>1038</v>
      </c>
      <c r="C35" s="35" t="s">
        <v>1039</v>
      </c>
      <c r="D35" s="206" t="s">
        <v>1040</v>
      </c>
      <c r="E35" s="221">
        <v>2</v>
      </c>
      <c r="F35" s="19">
        <v>1</v>
      </c>
      <c r="G35" s="204">
        <f>2/2</f>
        <v>1</v>
      </c>
      <c r="H35" s="206" t="s">
        <v>1137</v>
      </c>
      <c r="I35" s="218" t="s">
        <v>866</v>
      </c>
      <c r="J35" s="225" t="s">
        <v>1178</v>
      </c>
      <c r="K35" s="361"/>
      <c r="L35" s="358"/>
      <c r="M35" s="392"/>
    </row>
    <row r="36" spans="1:13" ht="108.75" customHeight="1">
      <c r="A36" s="378"/>
      <c r="B36" s="206" t="s">
        <v>1041</v>
      </c>
      <c r="C36" s="206" t="s">
        <v>1227</v>
      </c>
      <c r="D36" s="206" t="s">
        <v>1228</v>
      </c>
      <c r="E36" s="221">
        <v>679</v>
      </c>
      <c r="F36" s="19">
        <v>1</v>
      </c>
      <c r="G36" s="204">
        <f>694/790</f>
        <v>0.8784810126582279</v>
      </c>
      <c r="H36" s="206" t="s">
        <v>1274</v>
      </c>
      <c r="I36" s="218" t="s">
        <v>866</v>
      </c>
      <c r="J36" s="225" t="s">
        <v>1178</v>
      </c>
      <c r="K36" s="361"/>
      <c r="L36" s="358"/>
      <c r="M36" s="392"/>
    </row>
    <row r="37" spans="1:13" ht="187.5" customHeight="1">
      <c r="A37" s="378"/>
      <c r="B37" s="271" t="s">
        <v>352</v>
      </c>
      <c r="C37" s="206" t="s">
        <v>1139</v>
      </c>
      <c r="D37" s="206" t="s">
        <v>1140</v>
      </c>
      <c r="E37" s="221">
        <v>0</v>
      </c>
      <c r="F37" s="19">
        <f>60/60</f>
        <v>1</v>
      </c>
      <c r="G37" s="19">
        <v>1</v>
      </c>
      <c r="H37" s="218" t="s">
        <v>1268</v>
      </c>
      <c r="I37" s="218" t="s">
        <v>793</v>
      </c>
      <c r="J37" s="225" t="s">
        <v>1178</v>
      </c>
      <c r="K37" s="361"/>
      <c r="L37" s="358"/>
      <c r="M37" s="392"/>
    </row>
    <row r="38" spans="1:14" ht="186.75" customHeight="1">
      <c r="A38" s="378"/>
      <c r="B38" s="271"/>
      <c r="C38" s="206" t="s">
        <v>867</v>
      </c>
      <c r="D38" s="206" t="s">
        <v>1000</v>
      </c>
      <c r="E38" s="204">
        <f>(383/709)</f>
        <v>0.5401974612129761</v>
      </c>
      <c r="F38" s="19">
        <v>0.7</v>
      </c>
      <c r="G38" s="204">
        <f>(82+53+54+78+70)/5/70</f>
        <v>0.962857142857143</v>
      </c>
      <c r="H38" s="258" t="s">
        <v>1360</v>
      </c>
      <c r="I38" s="218" t="s">
        <v>868</v>
      </c>
      <c r="J38" s="237" t="s">
        <v>1178</v>
      </c>
      <c r="K38" s="361"/>
      <c r="L38" s="394"/>
      <c r="M38" s="392"/>
      <c r="N38" s="215"/>
    </row>
    <row r="39" spans="1:13" ht="117.75" customHeight="1">
      <c r="A39" s="378"/>
      <c r="B39" s="206" t="s">
        <v>1042</v>
      </c>
      <c r="C39" s="206" t="s">
        <v>1043</v>
      </c>
      <c r="D39" s="218" t="s">
        <v>1044</v>
      </c>
      <c r="E39" s="221">
        <v>1347</v>
      </c>
      <c r="F39" s="19">
        <v>1</v>
      </c>
      <c r="G39" s="204">
        <f>1365/1500</f>
        <v>0.91</v>
      </c>
      <c r="H39" s="206" t="s">
        <v>1266</v>
      </c>
      <c r="I39" s="218" t="s">
        <v>866</v>
      </c>
      <c r="J39" s="237" t="s">
        <v>1178</v>
      </c>
      <c r="K39" s="361"/>
      <c r="L39" s="394"/>
      <c r="M39" s="392"/>
    </row>
    <row r="40" spans="1:13" ht="123" customHeight="1">
      <c r="A40" s="378"/>
      <c r="B40" s="271" t="s">
        <v>352</v>
      </c>
      <c r="C40" s="206" t="s">
        <v>1139</v>
      </c>
      <c r="D40" s="206" t="s">
        <v>1229</v>
      </c>
      <c r="E40" s="226">
        <v>0</v>
      </c>
      <c r="F40" s="19">
        <f>72/72</f>
        <v>1</v>
      </c>
      <c r="G40" s="204">
        <v>1</v>
      </c>
      <c r="H40" s="218" t="s">
        <v>1307</v>
      </c>
      <c r="I40" s="218" t="s">
        <v>57</v>
      </c>
      <c r="J40" s="237" t="s">
        <v>1178</v>
      </c>
      <c r="K40" s="361"/>
      <c r="L40" s="394"/>
      <c r="M40" s="392"/>
    </row>
    <row r="41" spans="1:13" ht="225" customHeight="1">
      <c r="A41" s="378"/>
      <c r="B41" s="271"/>
      <c r="C41" s="206" t="s">
        <v>1045</v>
      </c>
      <c r="D41" s="218" t="s">
        <v>1046</v>
      </c>
      <c r="E41" s="19">
        <v>0.55</v>
      </c>
      <c r="F41" s="19">
        <v>0.6</v>
      </c>
      <c r="G41" s="229">
        <f>59%/60%</f>
        <v>0.9833333333333333</v>
      </c>
      <c r="H41" s="218" t="s">
        <v>1349</v>
      </c>
      <c r="I41" s="218" t="s">
        <v>57</v>
      </c>
      <c r="J41" s="237" t="s">
        <v>1178</v>
      </c>
      <c r="K41" s="361"/>
      <c r="L41" s="394"/>
      <c r="M41" s="392"/>
    </row>
    <row r="42" spans="1:13" ht="102.75" customHeight="1">
      <c r="A42" s="378"/>
      <c r="B42" s="271" t="s">
        <v>869</v>
      </c>
      <c r="C42" s="218" t="s">
        <v>1131</v>
      </c>
      <c r="D42" s="218" t="s">
        <v>1047</v>
      </c>
      <c r="E42" s="226">
        <v>0</v>
      </c>
      <c r="F42" s="19">
        <v>1</v>
      </c>
      <c r="G42" s="19">
        <v>1</v>
      </c>
      <c r="H42" s="218" t="s">
        <v>1314</v>
      </c>
      <c r="I42" s="218" t="s">
        <v>1333</v>
      </c>
      <c r="J42" s="225" t="s">
        <v>1178</v>
      </c>
      <c r="K42" s="361"/>
      <c r="L42" s="358"/>
      <c r="M42" s="392"/>
    </row>
    <row r="43" spans="1:13" ht="95.25" customHeight="1">
      <c r="A43" s="378"/>
      <c r="B43" s="378"/>
      <c r="C43" s="218" t="s">
        <v>1048</v>
      </c>
      <c r="D43" s="218" t="s">
        <v>1049</v>
      </c>
      <c r="E43" s="226">
        <v>0</v>
      </c>
      <c r="F43" s="19">
        <v>0.9</v>
      </c>
      <c r="G43" s="19">
        <v>1</v>
      </c>
      <c r="H43" s="245" t="s">
        <v>1334</v>
      </c>
      <c r="I43" s="218" t="s">
        <v>1050</v>
      </c>
      <c r="J43" s="225" t="s">
        <v>1178</v>
      </c>
      <c r="K43" s="361"/>
      <c r="L43" s="358"/>
      <c r="M43" s="392"/>
    </row>
    <row r="44" spans="1:13" ht="279.75" customHeight="1">
      <c r="A44" s="378"/>
      <c r="B44" s="378"/>
      <c r="C44" s="271" t="s">
        <v>1051</v>
      </c>
      <c r="D44" s="218" t="s">
        <v>1141</v>
      </c>
      <c r="E44" s="226">
        <v>0</v>
      </c>
      <c r="F44" s="19">
        <v>1</v>
      </c>
      <c r="G44" s="19">
        <v>1</v>
      </c>
      <c r="H44" s="258" t="s">
        <v>1352</v>
      </c>
      <c r="I44" s="218" t="s">
        <v>1052</v>
      </c>
      <c r="J44" s="225" t="s">
        <v>1178</v>
      </c>
      <c r="K44" s="361"/>
      <c r="L44" s="358"/>
      <c r="M44" s="392"/>
    </row>
    <row r="45" spans="1:13" ht="132" customHeight="1">
      <c r="A45" s="378"/>
      <c r="B45" s="378"/>
      <c r="C45" s="271"/>
      <c r="D45" s="206" t="s">
        <v>1053</v>
      </c>
      <c r="E45" s="226">
        <v>0</v>
      </c>
      <c r="F45" s="248">
        <v>0.7</v>
      </c>
      <c r="G45" s="248">
        <f>((525+450+415)/(694+1365))/70*100</f>
        <v>0.9644071324498716</v>
      </c>
      <c r="H45" s="246" t="s">
        <v>1335</v>
      </c>
      <c r="I45" s="218" t="s">
        <v>1052</v>
      </c>
      <c r="J45" s="225" t="s">
        <v>1178</v>
      </c>
      <c r="K45" s="361"/>
      <c r="L45" s="358"/>
      <c r="M45" s="392"/>
    </row>
    <row r="46" spans="1:13" ht="162" customHeight="1">
      <c r="A46" s="378"/>
      <c r="B46" s="378"/>
      <c r="C46" s="206" t="s">
        <v>1167</v>
      </c>
      <c r="D46" s="206" t="s">
        <v>1054</v>
      </c>
      <c r="E46" s="221">
        <v>0</v>
      </c>
      <c r="F46" s="19">
        <v>1</v>
      </c>
      <c r="G46" s="19">
        <v>1</v>
      </c>
      <c r="H46" s="218" t="s">
        <v>1207</v>
      </c>
      <c r="I46" s="218" t="s">
        <v>1055</v>
      </c>
      <c r="J46" s="225" t="s">
        <v>1178</v>
      </c>
      <c r="K46" s="361"/>
      <c r="L46" s="358"/>
      <c r="M46" s="392"/>
    </row>
    <row r="47" spans="1:13" ht="118.5" customHeight="1">
      <c r="A47" s="378"/>
      <c r="B47" s="206" t="s">
        <v>61</v>
      </c>
      <c r="C47" s="206" t="s">
        <v>62</v>
      </c>
      <c r="D47" s="206" t="s">
        <v>1056</v>
      </c>
      <c r="E47" s="221">
        <v>0</v>
      </c>
      <c r="F47" s="19">
        <v>1</v>
      </c>
      <c r="G47" s="19">
        <v>1</v>
      </c>
      <c r="H47" s="218" t="s">
        <v>1353</v>
      </c>
      <c r="I47" s="218" t="s">
        <v>959</v>
      </c>
      <c r="J47" s="225" t="s">
        <v>1178</v>
      </c>
      <c r="K47" s="361"/>
      <c r="L47" s="358"/>
      <c r="M47" s="392"/>
    </row>
    <row r="48" spans="1:13" ht="221.25" customHeight="1">
      <c r="A48" s="378"/>
      <c r="B48" s="206" t="s">
        <v>64</v>
      </c>
      <c r="C48" s="206" t="s">
        <v>870</v>
      </c>
      <c r="D48" s="206" t="s">
        <v>1007</v>
      </c>
      <c r="E48" s="221">
        <v>0</v>
      </c>
      <c r="F48" s="19">
        <v>1</v>
      </c>
      <c r="G48" s="82">
        <f>94/94</f>
        <v>1</v>
      </c>
      <c r="H48" s="246" t="s">
        <v>1354</v>
      </c>
      <c r="I48" s="218" t="s">
        <v>1057</v>
      </c>
      <c r="J48" s="225" t="s">
        <v>1178</v>
      </c>
      <c r="K48" s="361"/>
      <c r="L48" s="358"/>
      <c r="M48" s="392"/>
    </row>
    <row r="49" spans="1:13" ht="84">
      <c r="A49" s="271" t="s">
        <v>1058</v>
      </c>
      <c r="B49" s="271" t="s">
        <v>1059</v>
      </c>
      <c r="C49" s="218" t="s">
        <v>982</v>
      </c>
      <c r="D49" s="206" t="s">
        <v>984</v>
      </c>
      <c r="E49" s="226">
        <v>0</v>
      </c>
      <c r="F49" s="223">
        <v>1</v>
      </c>
      <c r="G49" s="19">
        <v>1</v>
      </c>
      <c r="H49" s="218" t="s">
        <v>1310</v>
      </c>
      <c r="I49" s="218" t="s">
        <v>69</v>
      </c>
      <c r="J49" s="225" t="s">
        <v>1190</v>
      </c>
      <c r="K49" s="361"/>
      <c r="L49" s="358"/>
      <c r="M49" s="392"/>
    </row>
    <row r="50" spans="1:13" ht="217.5" customHeight="1">
      <c r="A50" s="271"/>
      <c r="B50" s="271"/>
      <c r="C50" s="218" t="s">
        <v>1060</v>
      </c>
      <c r="D50" s="218" t="s">
        <v>975</v>
      </c>
      <c r="E50" s="221">
        <v>0</v>
      </c>
      <c r="F50" s="19">
        <v>1</v>
      </c>
      <c r="G50" s="19">
        <v>1</v>
      </c>
      <c r="H50" s="218" t="s">
        <v>1342</v>
      </c>
      <c r="I50" s="218" t="s">
        <v>69</v>
      </c>
      <c r="J50" s="218" t="s">
        <v>1215</v>
      </c>
      <c r="K50" s="337"/>
      <c r="L50" s="370"/>
      <c r="M50" s="393"/>
    </row>
    <row r="51" spans="1:13" ht="30.75" customHeight="1">
      <c r="A51" s="372" t="s">
        <v>1061</v>
      </c>
      <c r="B51" s="373"/>
      <c r="C51" s="373"/>
      <c r="D51" s="373"/>
      <c r="E51" s="373"/>
      <c r="F51" s="373"/>
      <c r="G51" s="373"/>
      <c r="H51" s="373"/>
      <c r="I51" s="373"/>
      <c r="J51" s="373"/>
      <c r="K51" s="373"/>
      <c r="L51" s="373"/>
      <c r="M51" s="374"/>
    </row>
    <row r="52" spans="1:13" ht="30.75" customHeight="1">
      <c r="A52" s="271" t="s">
        <v>1155</v>
      </c>
      <c r="B52" s="378"/>
      <c r="C52" s="378"/>
      <c r="D52" s="378"/>
      <c r="E52" s="378"/>
      <c r="F52" s="378"/>
      <c r="G52" s="378"/>
      <c r="H52" s="378"/>
      <c r="I52" s="378"/>
      <c r="J52" s="378"/>
      <c r="K52" s="378"/>
      <c r="L52" s="378"/>
      <c r="M52" s="400"/>
    </row>
    <row r="53" spans="1:13" ht="24.75" customHeight="1">
      <c r="A53" s="333" t="s">
        <v>859</v>
      </c>
      <c r="B53" s="366" t="s">
        <v>860</v>
      </c>
      <c r="C53" s="366" t="s">
        <v>857</v>
      </c>
      <c r="D53" s="366" t="s">
        <v>858</v>
      </c>
      <c r="E53" s="366" t="s">
        <v>1150</v>
      </c>
      <c r="F53" s="366"/>
      <c r="G53" s="366" t="s">
        <v>1148</v>
      </c>
      <c r="H53" s="366"/>
      <c r="I53" s="366" t="s">
        <v>485</v>
      </c>
      <c r="J53" s="366" t="s">
        <v>1151</v>
      </c>
      <c r="K53" s="366"/>
      <c r="L53" s="366" t="s">
        <v>1008</v>
      </c>
      <c r="M53" s="366" t="s">
        <v>1147</v>
      </c>
    </row>
    <row r="54" spans="1:13" ht="35.25" customHeight="1">
      <c r="A54" s="333"/>
      <c r="B54" s="366"/>
      <c r="C54" s="366"/>
      <c r="D54" s="366"/>
      <c r="E54" s="238" t="s">
        <v>1010</v>
      </c>
      <c r="F54" s="238" t="s">
        <v>1011</v>
      </c>
      <c r="G54" s="238" t="s">
        <v>396</v>
      </c>
      <c r="H54" s="238" t="s">
        <v>1149</v>
      </c>
      <c r="I54" s="366"/>
      <c r="J54" s="239" t="s">
        <v>1006</v>
      </c>
      <c r="K54" s="239" t="s">
        <v>1121</v>
      </c>
      <c r="L54" s="366"/>
      <c r="M54" s="366"/>
    </row>
    <row r="55" spans="1:13" s="203" customFormat="1" ht="170.25" customHeight="1">
      <c r="A55" s="271" t="s">
        <v>1062</v>
      </c>
      <c r="B55" s="271" t="s">
        <v>871</v>
      </c>
      <c r="C55" s="199" t="s">
        <v>978</v>
      </c>
      <c r="D55" s="199" t="s">
        <v>212</v>
      </c>
      <c r="E55" s="198">
        <v>0</v>
      </c>
      <c r="F55" s="16">
        <v>1</v>
      </c>
      <c r="G55" s="252">
        <f>14149079753/17063076963</f>
        <v>0.8292220555343691</v>
      </c>
      <c r="H55" s="246" t="s">
        <v>1336</v>
      </c>
      <c r="I55" s="197" t="s">
        <v>213</v>
      </c>
      <c r="J55" s="218" t="s">
        <v>1208</v>
      </c>
      <c r="K55" s="272" t="s">
        <v>1142</v>
      </c>
      <c r="L55" s="357">
        <f>(G55+G56+G57+G58+G59+G60+G61+G62+G63)/9</f>
        <v>0.9119499014473935</v>
      </c>
      <c r="M55" s="359">
        <v>9</v>
      </c>
    </row>
    <row r="56" spans="1:14" s="203" customFormat="1" ht="187.5" customHeight="1">
      <c r="A56" s="271"/>
      <c r="B56" s="378"/>
      <c r="C56" s="199" t="s">
        <v>872</v>
      </c>
      <c r="D56" s="199" t="s">
        <v>212</v>
      </c>
      <c r="E56" s="198">
        <v>0</v>
      </c>
      <c r="F56" s="16">
        <v>1</v>
      </c>
      <c r="G56" s="252">
        <f>33507095889/36454307334</f>
        <v>0.9191532726709852</v>
      </c>
      <c r="H56" s="246" t="s">
        <v>1337</v>
      </c>
      <c r="I56" s="197" t="s">
        <v>213</v>
      </c>
      <c r="J56" s="225" t="s">
        <v>1208</v>
      </c>
      <c r="K56" s="273"/>
      <c r="L56" s="358"/>
      <c r="M56" s="360"/>
      <c r="N56" s="253"/>
    </row>
    <row r="57" spans="1:13" s="203" customFormat="1" ht="109.5" customHeight="1">
      <c r="A57" s="271" t="s">
        <v>1063</v>
      </c>
      <c r="B57" s="206" t="s">
        <v>873</v>
      </c>
      <c r="C57" s="199" t="s">
        <v>874</v>
      </c>
      <c r="D57" s="199" t="s">
        <v>212</v>
      </c>
      <c r="E57" s="198">
        <v>0</v>
      </c>
      <c r="F57" s="16">
        <v>1</v>
      </c>
      <c r="G57" s="252">
        <f>10042039706/13711544562</f>
        <v>0.732378446541346</v>
      </c>
      <c r="H57" s="250" t="s">
        <v>1338</v>
      </c>
      <c r="I57" s="197" t="s">
        <v>213</v>
      </c>
      <c r="J57" s="225" t="s">
        <v>1221</v>
      </c>
      <c r="K57" s="273"/>
      <c r="L57" s="358"/>
      <c r="M57" s="360"/>
    </row>
    <row r="58" spans="1:14" s="203" customFormat="1" ht="99" customHeight="1">
      <c r="A58" s="271"/>
      <c r="B58" s="218" t="s">
        <v>875</v>
      </c>
      <c r="C58" s="199" t="s">
        <v>979</v>
      </c>
      <c r="D58" s="199" t="s">
        <v>222</v>
      </c>
      <c r="E58" s="198">
        <v>0</v>
      </c>
      <c r="F58" s="16">
        <v>0.9</v>
      </c>
      <c r="G58" s="252">
        <f>49016127891/67441445080</f>
        <v>0.7267953382798422</v>
      </c>
      <c r="H58" s="250" t="s">
        <v>1350</v>
      </c>
      <c r="I58" s="197" t="s">
        <v>223</v>
      </c>
      <c r="J58" s="225" t="s">
        <v>1221</v>
      </c>
      <c r="K58" s="273"/>
      <c r="L58" s="358"/>
      <c r="M58" s="360"/>
      <c r="N58" s="253"/>
    </row>
    <row r="59" spans="1:14" s="203" customFormat="1" ht="122.25" customHeight="1">
      <c r="A59" s="271"/>
      <c r="B59" s="218" t="s">
        <v>1064</v>
      </c>
      <c r="C59" s="218" t="s">
        <v>1065</v>
      </c>
      <c r="D59" s="218" t="s">
        <v>1001</v>
      </c>
      <c r="E59" s="200">
        <v>1</v>
      </c>
      <c r="F59" s="19">
        <f>1/1</f>
        <v>1</v>
      </c>
      <c r="G59" s="19">
        <f>1/1</f>
        <v>1</v>
      </c>
      <c r="H59" s="199" t="s">
        <v>1136</v>
      </c>
      <c r="I59" s="218" t="s">
        <v>411</v>
      </c>
      <c r="J59" s="225" t="s">
        <v>1221</v>
      </c>
      <c r="K59" s="273"/>
      <c r="L59" s="358"/>
      <c r="M59" s="360"/>
      <c r="N59" s="253"/>
    </row>
    <row r="60" spans="1:13" ht="122.25" customHeight="1">
      <c r="A60" s="271"/>
      <c r="B60" s="206" t="s">
        <v>876</v>
      </c>
      <c r="C60" s="218" t="s">
        <v>225</v>
      </c>
      <c r="D60" s="218" t="s">
        <v>983</v>
      </c>
      <c r="E60" s="200">
        <v>0.1</v>
      </c>
      <c r="F60" s="19">
        <v>1</v>
      </c>
      <c r="G60" s="210">
        <v>1</v>
      </c>
      <c r="H60" s="199" t="s">
        <v>1297</v>
      </c>
      <c r="I60" s="218" t="s">
        <v>877</v>
      </c>
      <c r="J60" s="225" t="s">
        <v>1221</v>
      </c>
      <c r="K60" s="273"/>
      <c r="L60" s="358"/>
      <c r="M60" s="360"/>
    </row>
    <row r="61" spans="1:13" ht="99.75" customHeight="1">
      <c r="A61" s="271"/>
      <c r="B61" s="218" t="s">
        <v>228</v>
      </c>
      <c r="C61" s="206" t="s">
        <v>878</v>
      </c>
      <c r="D61" s="206" t="s">
        <v>879</v>
      </c>
      <c r="E61" s="200">
        <v>0</v>
      </c>
      <c r="F61" s="19">
        <f>24/24</f>
        <v>1</v>
      </c>
      <c r="G61" s="210">
        <v>1</v>
      </c>
      <c r="H61" s="199" t="s">
        <v>1296</v>
      </c>
      <c r="I61" s="218" t="s">
        <v>880</v>
      </c>
      <c r="J61" s="225" t="s">
        <v>1221</v>
      </c>
      <c r="K61" s="273"/>
      <c r="L61" s="358"/>
      <c r="M61" s="360"/>
    </row>
    <row r="62" spans="1:13" ht="91.5" customHeight="1">
      <c r="A62" s="378"/>
      <c r="B62" s="271" t="s">
        <v>1059</v>
      </c>
      <c r="C62" s="218" t="s">
        <v>982</v>
      </c>
      <c r="D62" s="206" t="s">
        <v>984</v>
      </c>
      <c r="E62" s="226">
        <v>0</v>
      </c>
      <c r="F62" s="223">
        <v>1</v>
      </c>
      <c r="G62" s="210">
        <v>1</v>
      </c>
      <c r="H62" s="199" t="s">
        <v>1308</v>
      </c>
      <c r="I62" s="218" t="s">
        <v>69</v>
      </c>
      <c r="J62" s="218" t="s">
        <v>1179</v>
      </c>
      <c r="K62" s="273"/>
      <c r="L62" s="358"/>
      <c r="M62" s="360"/>
    </row>
    <row r="63" spans="1:13" ht="171.75" customHeight="1">
      <c r="A63" s="378"/>
      <c r="B63" s="271"/>
      <c r="C63" s="218" t="s">
        <v>1066</v>
      </c>
      <c r="D63" s="218" t="s">
        <v>975</v>
      </c>
      <c r="E63" s="221">
        <v>0</v>
      </c>
      <c r="F63" s="19">
        <v>1</v>
      </c>
      <c r="G63" s="210">
        <v>1</v>
      </c>
      <c r="H63" s="72" t="s">
        <v>1343</v>
      </c>
      <c r="I63" s="218" t="s">
        <v>69</v>
      </c>
      <c r="J63" s="218" t="s">
        <v>1224</v>
      </c>
      <c r="K63" s="365"/>
      <c r="L63" s="370"/>
      <c r="M63" s="371"/>
    </row>
    <row r="64" spans="1:13" ht="18.75" customHeight="1">
      <c r="A64" s="372" t="s">
        <v>1067</v>
      </c>
      <c r="B64" s="373"/>
      <c r="C64" s="373"/>
      <c r="D64" s="373"/>
      <c r="E64" s="373"/>
      <c r="F64" s="373"/>
      <c r="G64" s="373"/>
      <c r="H64" s="373"/>
      <c r="I64" s="373"/>
      <c r="J64" s="373"/>
      <c r="K64" s="373"/>
      <c r="L64" s="373"/>
      <c r="M64" s="374"/>
    </row>
    <row r="65" spans="1:13" ht="34.5" customHeight="1">
      <c r="A65" s="271" t="s">
        <v>1156</v>
      </c>
      <c r="B65" s="378"/>
      <c r="C65" s="378"/>
      <c r="D65" s="378"/>
      <c r="E65" s="378"/>
      <c r="F65" s="378"/>
      <c r="G65" s="378"/>
      <c r="H65" s="378"/>
      <c r="I65" s="378"/>
      <c r="J65" s="378"/>
      <c r="K65" s="378"/>
      <c r="L65" s="378"/>
      <c r="M65" s="400"/>
    </row>
    <row r="66" spans="1:13" ht="24.75" customHeight="1">
      <c r="A66" s="333" t="s">
        <v>859</v>
      </c>
      <c r="B66" s="366" t="s">
        <v>860</v>
      </c>
      <c r="C66" s="366" t="s">
        <v>857</v>
      </c>
      <c r="D66" s="366" t="s">
        <v>858</v>
      </c>
      <c r="E66" s="366" t="s">
        <v>1150</v>
      </c>
      <c r="F66" s="366"/>
      <c r="G66" s="366" t="s">
        <v>1148</v>
      </c>
      <c r="H66" s="366"/>
      <c r="I66" s="366" t="s">
        <v>485</v>
      </c>
      <c r="J66" s="366" t="s">
        <v>1151</v>
      </c>
      <c r="K66" s="366"/>
      <c r="L66" s="366" t="s">
        <v>1008</v>
      </c>
      <c r="M66" s="366" t="s">
        <v>1147</v>
      </c>
    </row>
    <row r="67" spans="1:13" ht="35.25" customHeight="1">
      <c r="A67" s="333"/>
      <c r="B67" s="366"/>
      <c r="C67" s="366"/>
      <c r="D67" s="366"/>
      <c r="E67" s="238" t="s">
        <v>1010</v>
      </c>
      <c r="F67" s="238" t="s">
        <v>1011</v>
      </c>
      <c r="G67" s="238" t="s">
        <v>396</v>
      </c>
      <c r="H67" s="238" t="s">
        <v>1149</v>
      </c>
      <c r="I67" s="366"/>
      <c r="J67" s="239" t="s">
        <v>1006</v>
      </c>
      <c r="K67" s="239" t="s">
        <v>1121</v>
      </c>
      <c r="L67" s="366"/>
      <c r="M67" s="366"/>
    </row>
    <row r="68" spans="1:13" ht="88.5" customHeight="1">
      <c r="A68" s="271" t="s">
        <v>1068</v>
      </c>
      <c r="B68" s="272" t="s">
        <v>881</v>
      </c>
      <c r="C68" s="258" t="s">
        <v>882</v>
      </c>
      <c r="D68" s="218" t="s">
        <v>980</v>
      </c>
      <c r="E68" s="23">
        <v>495</v>
      </c>
      <c r="F68" s="19">
        <f>501/501</f>
        <v>1</v>
      </c>
      <c r="G68" s="19">
        <v>1</v>
      </c>
      <c r="H68" s="218" t="s">
        <v>1377</v>
      </c>
      <c r="I68" s="208" t="s">
        <v>553</v>
      </c>
      <c r="J68" s="225" t="s">
        <v>1188</v>
      </c>
      <c r="K68" s="272"/>
      <c r="L68" s="357">
        <f>(G68+G69+G70+G71+G72+G73+G74+G75+G76+G77)/10</f>
        <v>0.9201639344262297</v>
      </c>
      <c r="M68" s="359">
        <v>10</v>
      </c>
    </row>
    <row r="69" spans="1:13" ht="84.75" customHeight="1">
      <c r="A69" s="271"/>
      <c r="B69" s="273"/>
      <c r="C69" s="272" t="s">
        <v>883</v>
      </c>
      <c r="D69" s="218" t="s">
        <v>884</v>
      </c>
      <c r="E69" s="23">
        <v>0</v>
      </c>
      <c r="F69" s="19">
        <v>1</v>
      </c>
      <c r="G69" s="19">
        <v>1</v>
      </c>
      <c r="H69" s="218" t="s">
        <v>1238</v>
      </c>
      <c r="I69" s="218" t="s">
        <v>962</v>
      </c>
      <c r="J69" s="225" t="s">
        <v>1188</v>
      </c>
      <c r="K69" s="375"/>
      <c r="L69" s="358"/>
      <c r="M69" s="360"/>
    </row>
    <row r="70" spans="1:13" ht="102" customHeight="1">
      <c r="A70" s="271"/>
      <c r="B70" s="273"/>
      <c r="C70" s="273"/>
      <c r="D70" s="218" t="s">
        <v>885</v>
      </c>
      <c r="E70" s="23">
        <v>0</v>
      </c>
      <c r="F70" s="19">
        <v>1</v>
      </c>
      <c r="G70" s="19">
        <v>1</v>
      </c>
      <c r="H70" s="218" t="s">
        <v>1275</v>
      </c>
      <c r="I70" s="218" t="s">
        <v>961</v>
      </c>
      <c r="J70" s="225" t="s">
        <v>1188</v>
      </c>
      <c r="K70" s="375"/>
      <c r="L70" s="358"/>
      <c r="M70" s="360"/>
    </row>
    <row r="71" spans="1:13" ht="94.5" customHeight="1">
      <c r="A71" s="271"/>
      <c r="B71" s="273"/>
      <c r="C71" s="273"/>
      <c r="D71" s="218" t="s">
        <v>960</v>
      </c>
      <c r="E71" s="23">
        <v>0</v>
      </c>
      <c r="F71" s="19">
        <v>1</v>
      </c>
      <c r="G71" s="19">
        <v>1</v>
      </c>
      <c r="H71" s="218" t="s">
        <v>1236</v>
      </c>
      <c r="I71" s="218" t="s">
        <v>886</v>
      </c>
      <c r="J71" s="225" t="s">
        <v>1188</v>
      </c>
      <c r="K71" s="375"/>
      <c r="L71" s="358"/>
      <c r="M71" s="360"/>
    </row>
    <row r="72" spans="1:13" ht="75" customHeight="1">
      <c r="A72" s="271"/>
      <c r="B72" s="273"/>
      <c r="C72" s="273"/>
      <c r="D72" s="218" t="s">
        <v>887</v>
      </c>
      <c r="E72" s="23">
        <v>0</v>
      </c>
      <c r="F72" s="19">
        <v>1</v>
      </c>
      <c r="G72" s="19">
        <v>1</v>
      </c>
      <c r="H72" s="218" t="s">
        <v>1237</v>
      </c>
      <c r="I72" s="218" t="s">
        <v>888</v>
      </c>
      <c r="J72" s="225" t="s">
        <v>1189</v>
      </c>
      <c r="K72" s="375"/>
      <c r="L72" s="358"/>
      <c r="M72" s="360"/>
    </row>
    <row r="73" spans="1:13" ht="78.75" customHeight="1">
      <c r="A73" s="271"/>
      <c r="B73" s="273"/>
      <c r="C73" s="273"/>
      <c r="D73" s="218" t="s">
        <v>889</v>
      </c>
      <c r="E73" s="23">
        <v>0</v>
      </c>
      <c r="F73" s="19">
        <v>1</v>
      </c>
      <c r="G73" s="19">
        <v>1</v>
      </c>
      <c r="H73" s="218" t="s">
        <v>1276</v>
      </c>
      <c r="I73" s="218" t="s">
        <v>553</v>
      </c>
      <c r="J73" s="225" t="s">
        <v>1189</v>
      </c>
      <c r="K73" s="375"/>
      <c r="L73" s="358"/>
      <c r="M73" s="360"/>
    </row>
    <row r="74" spans="1:15" ht="74.25" customHeight="1">
      <c r="A74" s="271"/>
      <c r="B74" s="421"/>
      <c r="C74" s="421"/>
      <c r="D74" s="201" t="s">
        <v>1362</v>
      </c>
      <c r="E74" s="23">
        <v>0</v>
      </c>
      <c r="F74" s="204">
        <v>0.9</v>
      </c>
      <c r="G74" s="19">
        <f>55/61</f>
        <v>0.9016393442622951</v>
      </c>
      <c r="H74" s="258" t="s">
        <v>1363</v>
      </c>
      <c r="I74" s="260" t="s">
        <v>888</v>
      </c>
      <c r="J74" s="259" t="s">
        <v>1189</v>
      </c>
      <c r="K74" s="375"/>
      <c r="L74" s="358"/>
      <c r="M74" s="360"/>
      <c r="N74" s="43"/>
      <c r="O74" s="43"/>
    </row>
    <row r="75" spans="1:13" ht="78.75" customHeight="1">
      <c r="A75" s="271"/>
      <c r="B75" s="218" t="s">
        <v>565</v>
      </c>
      <c r="C75" s="201" t="s">
        <v>682</v>
      </c>
      <c r="D75" s="218" t="s">
        <v>890</v>
      </c>
      <c r="E75" s="23">
        <v>0</v>
      </c>
      <c r="F75" s="19">
        <v>1</v>
      </c>
      <c r="G75" s="19">
        <v>1</v>
      </c>
      <c r="H75" s="218" t="s">
        <v>1277</v>
      </c>
      <c r="I75" s="218" t="s">
        <v>567</v>
      </c>
      <c r="J75" s="225" t="s">
        <v>1189</v>
      </c>
      <c r="K75" s="375"/>
      <c r="L75" s="358"/>
      <c r="M75" s="360"/>
    </row>
    <row r="76" spans="1:13" ht="100.5" customHeight="1">
      <c r="A76" s="378"/>
      <c r="B76" s="271" t="s">
        <v>1059</v>
      </c>
      <c r="C76" s="218" t="s">
        <v>982</v>
      </c>
      <c r="D76" s="206" t="s">
        <v>984</v>
      </c>
      <c r="E76" s="226">
        <v>0</v>
      </c>
      <c r="F76" s="223">
        <v>1</v>
      </c>
      <c r="G76" s="19">
        <v>1</v>
      </c>
      <c r="H76" s="218" t="s">
        <v>1382</v>
      </c>
      <c r="I76" s="218" t="s">
        <v>69</v>
      </c>
      <c r="J76" s="218" t="s">
        <v>1216</v>
      </c>
      <c r="K76" s="376"/>
      <c r="L76" s="358"/>
      <c r="M76" s="360"/>
    </row>
    <row r="77" spans="1:15" s="45" customFormat="1" ht="207.75" customHeight="1">
      <c r="A77" s="378"/>
      <c r="B77" s="271"/>
      <c r="C77" s="218" t="s">
        <v>1339</v>
      </c>
      <c r="D77" s="218" t="s">
        <v>975</v>
      </c>
      <c r="E77" s="221">
        <v>0</v>
      </c>
      <c r="F77" s="19">
        <v>1</v>
      </c>
      <c r="G77" s="19">
        <v>0.3</v>
      </c>
      <c r="H77" s="218" t="s">
        <v>1378</v>
      </c>
      <c r="I77" s="218" t="s">
        <v>69</v>
      </c>
      <c r="J77" s="218" t="s">
        <v>1391</v>
      </c>
      <c r="K77" s="218" t="s">
        <v>1340</v>
      </c>
      <c r="L77" s="370"/>
      <c r="M77" s="371"/>
      <c r="O77" s="213">
        <f>(1817040-1755606)/1755606</f>
        <v>0.03499304513655114</v>
      </c>
    </row>
    <row r="78" spans="1:13" s="45" customFormat="1" ht="17.25" customHeight="1">
      <c r="A78" s="372" t="s">
        <v>1373</v>
      </c>
      <c r="B78" s="373"/>
      <c r="C78" s="373"/>
      <c r="D78" s="373"/>
      <c r="E78" s="373"/>
      <c r="F78" s="373"/>
      <c r="G78" s="373"/>
      <c r="H78" s="373"/>
      <c r="I78" s="373"/>
      <c r="J78" s="373"/>
      <c r="K78" s="373"/>
      <c r="L78" s="373"/>
      <c r="M78" s="374"/>
    </row>
    <row r="79" spans="1:13" ht="24.75" customHeight="1">
      <c r="A79" s="271" t="s">
        <v>1157</v>
      </c>
      <c r="B79" s="378"/>
      <c r="C79" s="378"/>
      <c r="D79" s="378"/>
      <c r="E79" s="378"/>
      <c r="F79" s="378"/>
      <c r="G79" s="378"/>
      <c r="H79" s="378"/>
      <c r="I79" s="378"/>
      <c r="J79" s="378"/>
      <c r="K79" s="378"/>
      <c r="L79" s="378"/>
      <c r="M79" s="400"/>
    </row>
    <row r="80" spans="1:13" ht="24.75" customHeight="1">
      <c r="A80" s="333" t="s">
        <v>859</v>
      </c>
      <c r="B80" s="366" t="s">
        <v>860</v>
      </c>
      <c r="C80" s="366" t="s">
        <v>857</v>
      </c>
      <c r="D80" s="366" t="s">
        <v>858</v>
      </c>
      <c r="E80" s="366" t="s">
        <v>1150</v>
      </c>
      <c r="F80" s="366"/>
      <c r="G80" s="366" t="s">
        <v>1148</v>
      </c>
      <c r="H80" s="366"/>
      <c r="I80" s="366" t="s">
        <v>485</v>
      </c>
      <c r="J80" s="366" t="s">
        <v>1151</v>
      </c>
      <c r="K80" s="366"/>
      <c r="L80" s="366" t="s">
        <v>1008</v>
      </c>
      <c r="M80" s="366" t="s">
        <v>1147</v>
      </c>
    </row>
    <row r="81" spans="1:13" ht="35.25" customHeight="1">
      <c r="A81" s="333"/>
      <c r="B81" s="366"/>
      <c r="C81" s="366"/>
      <c r="D81" s="366"/>
      <c r="E81" s="238" t="s">
        <v>1010</v>
      </c>
      <c r="F81" s="238" t="s">
        <v>1011</v>
      </c>
      <c r="G81" s="238" t="s">
        <v>396</v>
      </c>
      <c r="H81" s="238" t="s">
        <v>1149</v>
      </c>
      <c r="I81" s="366"/>
      <c r="J81" s="239" t="s">
        <v>1006</v>
      </c>
      <c r="K81" s="239" t="s">
        <v>1121</v>
      </c>
      <c r="L81" s="366"/>
      <c r="M81" s="366"/>
    </row>
    <row r="82" spans="1:13" ht="130.5" customHeight="1">
      <c r="A82" s="272" t="s">
        <v>1068</v>
      </c>
      <c r="B82" s="272" t="s">
        <v>1069</v>
      </c>
      <c r="C82" s="272" t="s">
        <v>1070</v>
      </c>
      <c r="D82" s="206" t="s">
        <v>1071</v>
      </c>
      <c r="E82" s="254">
        <v>0</v>
      </c>
      <c r="F82" s="27">
        <v>1</v>
      </c>
      <c r="G82" s="160">
        <f>5011388858/4886344803</f>
        <v>1.0255905098885425</v>
      </c>
      <c r="H82" s="231" t="s">
        <v>1379</v>
      </c>
      <c r="I82" s="206" t="s">
        <v>486</v>
      </c>
      <c r="J82" s="263" t="s">
        <v>1209</v>
      </c>
      <c r="K82" s="388" t="s">
        <v>1142</v>
      </c>
      <c r="L82" s="357">
        <f>(G82+G83+G84+G85+G86+G87+G89+G90+G91+G92)/10</f>
        <v>0.8005590509888544</v>
      </c>
      <c r="M82" s="359">
        <v>10</v>
      </c>
    </row>
    <row r="83" spans="1:13" ht="162.75" customHeight="1">
      <c r="A83" s="273"/>
      <c r="B83" s="273"/>
      <c r="C83" s="273"/>
      <c r="D83" s="206" t="s">
        <v>1072</v>
      </c>
      <c r="E83" s="265">
        <f>13/15</f>
        <v>0.8666666666666667</v>
      </c>
      <c r="F83" s="265">
        <v>0.8</v>
      </c>
      <c r="G83" s="230">
        <v>0.7</v>
      </c>
      <c r="H83" s="231" t="s">
        <v>1278</v>
      </c>
      <c r="I83" s="206" t="s">
        <v>486</v>
      </c>
      <c r="J83" s="263" t="s">
        <v>1209</v>
      </c>
      <c r="K83" s="389"/>
      <c r="L83" s="358"/>
      <c r="M83" s="360"/>
    </row>
    <row r="84" spans="1:13" ht="87.75" customHeight="1">
      <c r="A84" s="273"/>
      <c r="B84" s="365"/>
      <c r="C84" s="365"/>
      <c r="D84" s="206" t="s">
        <v>1073</v>
      </c>
      <c r="E84" s="265">
        <f>236/294</f>
        <v>0.8027210884353742</v>
      </c>
      <c r="F84" s="265">
        <v>0.8</v>
      </c>
      <c r="G84" s="232">
        <v>0.74</v>
      </c>
      <c r="H84" s="231" t="s">
        <v>1372</v>
      </c>
      <c r="I84" s="206" t="s">
        <v>486</v>
      </c>
      <c r="J84" s="263" t="s">
        <v>1209</v>
      </c>
      <c r="K84" s="389"/>
      <c r="L84" s="358"/>
      <c r="M84" s="360"/>
    </row>
    <row r="85" spans="1:13" ht="96.75" customHeight="1">
      <c r="A85" s="273"/>
      <c r="B85" s="206" t="s">
        <v>891</v>
      </c>
      <c r="C85" s="206" t="s">
        <v>892</v>
      </c>
      <c r="D85" s="206" t="s">
        <v>1074</v>
      </c>
      <c r="E85" s="27">
        <v>0.8</v>
      </c>
      <c r="F85" s="265">
        <v>0.9</v>
      </c>
      <c r="G85" s="232">
        <v>0.85</v>
      </c>
      <c r="H85" s="233" t="s">
        <v>1361</v>
      </c>
      <c r="I85" s="206" t="s">
        <v>487</v>
      </c>
      <c r="J85" s="263" t="s">
        <v>1209</v>
      </c>
      <c r="K85" s="389"/>
      <c r="L85" s="358"/>
      <c r="M85" s="360"/>
    </row>
    <row r="86" spans="1:13" ht="133.5" customHeight="1">
      <c r="A86" s="273"/>
      <c r="B86" s="206" t="s">
        <v>893</v>
      </c>
      <c r="C86" s="206" t="s">
        <v>280</v>
      </c>
      <c r="D86" s="206" t="s">
        <v>1075</v>
      </c>
      <c r="E86" s="27">
        <v>0.9</v>
      </c>
      <c r="F86" s="265">
        <v>0.9</v>
      </c>
      <c r="G86" s="232">
        <v>0.83</v>
      </c>
      <c r="H86" s="233" t="s">
        <v>1386</v>
      </c>
      <c r="I86" s="206" t="s">
        <v>488</v>
      </c>
      <c r="J86" s="263" t="s">
        <v>1209</v>
      </c>
      <c r="K86" s="389"/>
      <c r="L86" s="358"/>
      <c r="M86" s="360"/>
    </row>
    <row r="87" spans="1:21" ht="99.75" customHeight="1">
      <c r="A87" s="273"/>
      <c r="B87" s="206" t="s">
        <v>894</v>
      </c>
      <c r="C87" s="206" t="s">
        <v>895</v>
      </c>
      <c r="D87" s="206" t="s">
        <v>1076</v>
      </c>
      <c r="E87" s="27">
        <v>0.95</v>
      </c>
      <c r="F87" s="265">
        <v>0.95</v>
      </c>
      <c r="G87" s="232">
        <v>0.95</v>
      </c>
      <c r="H87" s="233" t="s">
        <v>1279</v>
      </c>
      <c r="I87" s="206" t="s">
        <v>488</v>
      </c>
      <c r="J87" s="263" t="s">
        <v>1209</v>
      </c>
      <c r="K87" s="389"/>
      <c r="L87" s="358"/>
      <c r="M87" s="360"/>
      <c r="R87" s="214"/>
      <c r="S87" s="214"/>
      <c r="T87" s="214"/>
      <c r="U87" s="214"/>
    </row>
    <row r="88" spans="1:13" ht="111" customHeight="1">
      <c r="A88" s="273"/>
      <c r="B88" s="206" t="s">
        <v>896</v>
      </c>
      <c r="C88" s="206" t="s">
        <v>1332</v>
      </c>
      <c r="D88" s="264" t="s">
        <v>1298</v>
      </c>
      <c r="E88" s="27"/>
      <c r="F88" s="27"/>
      <c r="G88" s="255">
        <f>202089572+1223331156</f>
        <v>1425420728</v>
      </c>
      <c r="H88" s="233" t="s">
        <v>1380</v>
      </c>
      <c r="I88" s="264" t="s">
        <v>1077</v>
      </c>
      <c r="J88" s="263" t="s">
        <v>1209</v>
      </c>
      <c r="K88" s="389"/>
      <c r="L88" s="358"/>
      <c r="M88" s="360"/>
    </row>
    <row r="89" spans="1:19" ht="151.5" customHeight="1">
      <c r="A89" s="273"/>
      <c r="B89" s="206" t="s">
        <v>285</v>
      </c>
      <c r="C89" s="206" t="s">
        <v>897</v>
      </c>
      <c r="D89" s="206" t="s">
        <v>1078</v>
      </c>
      <c r="E89" s="27">
        <v>1</v>
      </c>
      <c r="F89" s="265">
        <v>1</v>
      </c>
      <c r="G89" s="257">
        <v>0.11</v>
      </c>
      <c r="H89" s="233" t="s">
        <v>1299</v>
      </c>
      <c r="I89" s="206" t="s">
        <v>1079</v>
      </c>
      <c r="J89" s="263" t="s">
        <v>1209</v>
      </c>
      <c r="K89" s="389"/>
      <c r="L89" s="358"/>
      <c r="M89" s="360"/>
      <c r="S89" s="215"/>
    </row>
    <row r="90" spans="1:13" ht="228.75" customHeight="1">
      <c r="A90" s="273"/>
      <c r="B90" s="218" t="s">
        <v>898</v>
      </c>
      <c r="C90" s="206" t="s">
        <v>899</v>
      </c>
      <c r="D90" s="206" t="s">
        <v>1080</v>
      </c>
      <c r="E90" s="27">
        <v>0</v>
      </c>
      <c r="F90" s="265">
        <v>1</v>
      </c>
      <c r="G90" s="256">
        <v>0.9</v>
      </c>
      <c r="H90" s="234" t="s">
        <v>1383</v>
      </c>
      <c r="I90" s="206" t="s">
        <v>1081</v>
      </c>
      <c r="J90" s="263" t="s">
        <v>1209</v>
      </c>
      <c r="K90" s="389"/>
      <c r="L90" s="358"/>
      <c r="M90" s="360"/>
    </row>
    <row r="91" spans="1:17" s="45" customFormat="1" ht="313.5" customHeight="1">
      <c r="A91" s="273"/>
      <c r="B91" s="206" t="s">
        <v>359</v>
      </c>
      <c r="C91" s="206" t="s">
        <v>428</v>
      </c>
      <c r="D91" s="206" t="s">
        <v>1082</v>
      </c>
      <c r="E91" s="27">
        <v>0.6</v>
      </c>
      <c r="F91" s="265">
        <v>1</v>
      </c>
      <c r="G91" s="232">
        <v>0.9</v>
      </c>
      <c r="H91" s="234" t="s">
        <v>1381</v>
      </c>
      <c r="I91" s="206" t="s">
        <v>1083</v>
      </c>
      <c r="J91" s="263" t="s">
        <v>1209</v>
      </c>
      <c r="K91" s="389"/>
      <c r="L91" s="358"/>
      <c r="M91" s="360"/>
      <c r="N91" s="24"/>
      <c r="O91" s="24"/>
      <c r="P91" s="24"/>
      <c r="Q91" s="24"/>
    </row>
    <row r="92" spans="1:17" s="45" customFormat="1" ht="174" customHeight="1">
      <c r="A92" s="365"/>
      <c r="B92" s="227" t="s">
        <v>1086</v>
      </c>
      <c r="C92" s="218" t="s">
        <v>1341</v>
      </c>
      <c r="D92" s="262" t="s">
        <v>1084</v>
      </c>
      <c r="E92" s="266">
        <v>0</v>
      </c>
      <c r="F92" s="19">
        <v>1</v>
      </c>
      <c r="G92" s="19">
        <v>1</v>
      </c>
      <c r="H92" s="262" t="s">
        <v>1269</v>
      </c>
      <c r="I92" s="262" t="s">
        <v>69</v>
      </c>
      <c r="J92" s="262" t="s">
        <v>1191</v>
      </c>
      <c r="K92" s="390"/>
      <c r="L92" s="370"/>
      <c r="M92" s="371"/>
      <c r="N92" s="24"/>
      <c r="O92" s="24"/>
      <c r="P92" s="24"/>
      <c r="Q92" s="24"/>
    </row>
    <row r="93" spans="1:13" ht="22.5" customHeight="1">
      <c r="A93" s="372" t="s">
        <v>900</v>
      </c>
      <c r="B93" s="373"/>
      <c r="C93" s="373"/>
      <c r="D93" s="373"/>
      <c r="E93" s="373"/>
      <c r="F93" s="373"/>
      <c r="G93" s="373"/>
      <c r="H93" s="373"/>
      <c r="I93" s="373"/>
      <c r="J93" s="373"/>
      <c r="K93" s="373"/>
      <c r="L93" s="373"/>
      <c r="M93" s="374"/>
    </row>
    <row r="94" spans="1:13" ht="23.25" customHeight="1">
      <c r="A94" s="395" t="s">
        <v>1158</v>
      </c>
      <c r="B94" s="396"/>
      <c r="C94" s="396"/>
      <c r="D94" s="396"/>
      <c r="E94" s="396"/>
      <c r="F94" s="396"/>
      <c r="G94" s="396"/>
      <c r="H94" s="397"/>
      <c r="I94" s="397"/>
      <c r="J94" s="397"/>
      <c r="K94" s="397"/>
      <c r="L94" s="397"/>
      <c r="M94" s="398"/>
    </row>
    <row r="95" spans="1:13" ht="24.75" customHeight="1">
      <c r="A95" s="333" t="s">
        <v>859</v>
      </c>
      <c r="B95" s="366" t="s">
        <v>860</v>
      </c>
      <c r="C95" s="366" t="s">
        <v>857</v>
      </c>
      <c r="D95" s="366" t="s">
        <v>858</v>
      </c>
      <c r="E95" s="366" t="s">
        <v>1150</v>
      </c>
      <c r="F95" s="366"/>
      <c r="G95" s="366" t="s">
        <v>1148</v>
      </c>
      <c r="H95" s="366"/>
      <c r="I95" s="366" t="s">
        <v>485</v>
      </c>
      <c r="J95" s="366" t="s">
        <v>1151</v>
      </c>
      <c r="K95" s="366"/>
      <c r="L95" s="366" t="s">
        <v>1008</v>
      </c>
      <c r="M95" s="366" t="s">
        <v>1147</v>
      </c>
    </row>
    <row r="96" spans="1:13" ht="35.25" customHeight="1">
      <c r="A96" s="333"/>
      <c r="B96" s="366"/>
      <c r="C96" s="366"/>
      <c r="D96" s="366"/>
      <c r="E96" s="238" t="s">
        <v>1010</v>
      </c>
      <c r="F96" s="238" t="s">
        <v>1011</v>
      </c>
      <c r="G96" s="238" t="s">
        <v>396</v>
      </c>
      <c r="H96" s="238" t="s">
        <v>1149</v>
      </c>
      <c r="I96" s="366"/>
      <c r="J96" s="239" t="s">
        <v>1006</v>
      </c>
      <c r="K96" s="239" t="s">
        <v>1121</v>
      </c>
      <c r="L96" s="366"/>
      <c r="M96" s="366"/>
    </row>
    <row r="97" spans="1:13" ht="96" customHeight="1">
      <c r="A97" s="271" t="s">
        <v>1068</v>
      </c>
      <c r="B97" s="51" t="s">
        <v>1085</v>
      </c>
      <c r="C97" s="51" t="s">
        <v>1009</v>
      </c>
      <c r="D97" s="51" t="s">
        <v>985</v>
      </c>
      <c r="E97" s="23">
        <v>0</v>
      </c>
      <c r="F97" s="19">
        <f>3/3</f>
        <v>1</v>
      </c>
      <c r="G97" s="19">
        <v>1</v>
      </c>
      <c r="H97" s="218" t="s">
        <v>1300</v>
      </c>
      <c r="I97" s="218" t="s">
        <v>131</v>
      </c>
      <c r="J97" s="218" t="s">
        <v>1192</v>
      </c>
      <c r="K97" s="209"/>
      <c r="L97" s="357">
        <f>(G97+G98+G99+G100+G101+G102+G103)/7</f>
        <v>0.9536679536679536</v>
      </c>
      <c r="M97" s="359">
        <v>7</v>
      </c>
    </row>
    <row r="98" spans="1:13" ht="89.25" customHeight="1">
      <c r="A98" s="378"/>
      <c r="B98" s="218" t="s">
        <v>1143</v>
      </c>
      <c r="C98" s="218" t="s">
        <v>1145</v>
      </c>
      <c r="D98" s="218" t="s">
        <v>1144</v>
      </c>
      <c r="E98" s="23">
        <v>0</v>
      </c>
      <c r="F98" s="19">
        <f>2/2</f>
        <v>1</v>
      </c>
      <c r="G98" s="19">
        <v>1</v>
      </c>
      <c r="H98" s="218" t="s">
        <v>1280</v>
      </c>
      <c r="I98" s="218" t="s">
        <v>131</v>
      </c>
      <c r="J98" s="218" t="s">
        <v>1180</v>
      </c>
      <c r="K98" s="209"/>
      <c r="L98" s="358"/>
      <c r="M98" s="360"/>
    </row>
    <row r="99" spans="1:13" ht="88.5" customHeight="1">
      <c r="A99" s="378"/>
      <c r="B99" s="218" t="s">
        <v>901</v>
      </c>
      <c r="C99" s="218" t="s">
        <v>902</v>
      </c>
      <c r="D99" s="218" t="s">
        <v>1177</v>
      </c>
      <c r="E99" s="23">
        <v>0</v>
      </c>
      <c r="F99" s="19">
        <v>1</v>
      </c>
      <c r="G99" s="19">
        <f>22/22</f>
        <v>1</v>
      </c>
      <c r="H99" s="218" t="s">
        <v>1301</v>
      </c>
      <c r="I99" s="218" t="s">
        <v>131</v>
      </c>
      <c r="J99" s="218" t="s">
        <v>1181</v>
      </c>
      <c r="K99" s="94"/>
      <c r="L99" s="358"/>
      <c r="M99" s="360"/>
    </row>
    <row r="100" spans="1:13" ht="105.75" customHeight="1">
      <c r="A100" s="378"/>
      <c r="B100" s="218" t="s">
        <v>140</v>
      </c>
      <c r="C100" s="218" t="s">
        <v>141</v>
      </c>
      <c r="D100" s="218" t="s">
        <v>986</v>
      </c>
      <c r="E100" s="23">
        <v>0</v>
      </c>
      <c r="F100" s="19">
        <f>14/14</f>
        <v>1</v>
      </c>
      <c r="G100" s="19">
        <v>1</v>
      </c>
      <c r="H100" s="218" t="s">
        <v>1302</v>
      </c>
      <c r="I100" s="218" t="s">
        <v>131</v>
      </c>
      <c r="J100" s="21" t="s">
        <v>1182</v>
      </c>
      <c r="L100" s="358"/>
      <c r="M100" s="360"/>
    </row>
    <row r="101" spans="1:13" ht="219.75" customHeight="1">
      <c r="A101" s="378"/>
      <c r="B101" s="218" t="s">
        <v>903</v>
      </c>
      <c r="C101" s="218" t="s">
        <v>144</v>
      </c>
      <c r="D101" s="218" t="s">
        <v>987</v>
      </c>
      <c r="E101" s="23">
        <v>0</v>
      </c>
      <c r="F101" s="19">
        <v>1</v>
      </c>
      <c r="G101" s="19">
        <f>25/37</f>
        <v>0.6756756756756757</v>
      </c>
      <c r="H101" s="21" t="s">
        <v>1303</v>
      </c>
      <c r="I101" s="218" t="s">
        <v>131</v>
      </c>
      <c r="J101" s="218" t="s">
        <v>1183</v>
      </c>
      <c r="K101" s="94"/>
      <c r="L101" s="358"/>
      <c r="M101" s="360"/>
    </row>
    <row r="102" spans="1:13" ht="105" customHeight="1">
      <c r="A102" s="378"/>
      <c r="B102" s="271" t="s">
        <v>1086</v>
      </c>
      <c r="C102" s="218" t="s">
        <v>982</v>
      </c>
      <c r="D102" s="206" t="s">
        <v>984</v>
      </c>
      <c r="E102" s="226">
        <v>0</v>
      </c>
      <c r="F102" s="223">
        <v>1</v>
      </c>
      <c r="G102" s="223">
        <v>1</v>
      </c>
      <c r="H102" s="218" t="s">
        <v>1132</v>
      </c>
      <c r="I102" s="218" t="s">
        <v>131</v>
      </c>
      <c r="J102" s="218" t="s">
        <v>1184</v>
      </c>
      <c r="K102" s="94"/>
      <c r="L102" s="358"/>
      <c r="M102" s="360"/>
    </row>
    <row r="103" spans="1:13" ht="105" customHeight="1">
      <c r="A103" s="378"/>
      <c r="B103" s="271"/>
      <c r="C103" s="218" t="s">
        <v>1087</v>
      </c>
      <c r="D103" s="218" t="s">
        <v>1088</v>
      </c>
      <c r="E103" s="221">
        <v>0</v>
      </c>
      <c r="F103" s="19">
        <v>1</v>
      </c>
      <c r="G103" s="223">
        <v>1</v>
      </c>
      <c r="H103" s="218" t="s">
        <v>1146</v>
      </c>
      <c r="I103" s="218" t="s">
        <v>131</v>
      </c>
      <c r="J103" s="212" t="s">
        <v>1185</v>
      </c>
      <c r="K103" s="218" t="s">
        <v>1225</v>
      </c>
      <c r="L103" s="370"/>
      <c r="M103" s="371"/>
    </row>
    <row r="104" spans="1:13" ht="27.75" customHeight="1">
      <c r="A104" s="372" t="s">
        <v>904</v>
      </c>
      <c r="B104" s="373"/>
      <c r="C104" s="373"/>
      <c r="D104" s="373"/>
      <c r="E104" s="373"/>
      <c r="F104" s="373"/>
      <c r="G104" s="373"/>
      <c r="H104" s="373"/>
      <c r="I104" s="373"/>
      <c r="J104" s="373"/>
      <c r="K104" s="373"/>
      <c r="L104" s="373"/>
      <c r="M104" s="374"/>
    </row>
    <row r="105" spans="1:13" ht="26.25" customHeight="1">
      <c r="A105" s="380" t="s">
        <v>1159</v>
      </c>
      <c r="B105" s="396"/>
      <c r="C105" s="396"/>
      <c r="D105" s="396"/>
      <c r="E105" s="396"/>
      <c r="F105" s="396"/>
      <c r="G105" s="396"/>
      <c r="H105" s="397"/>
      <c r="I105" s="397"/>
      <c r="J105" s="397"/>
      <c r="K105" s="397"/>
      <c r="L105" s="397"/>
      <c r="M105" s="398"/>
    </row>
    <row r="106" spans="1:13" ht="24.75" customHeight="1">
      <c r="A106" s="333" t="s">
        <v>859</v>
      </c>
      <c r="B106" s="366" t="s">
        <v>860</v>
      </c>
      <c r="C106" s="366" t="s">
        <v>857</v>
      </c>
      <c r="D106" s="366" t="s">
        <v>858</v>
      </c>
      <c r="E106" s="366" t="s">
        <v>1150</v>
      </c>
      <c r="F106" s="366"/>
      <c r="G106" s="366" t="s">
        <v>1148</v>
      </c>
      <c r="H106" s="366"/>
      <c r="I106" s="366" t="s">
        <v>485</v>
      </c>
      <c r="J106" s="366" t="s">
        <v>1151</v>
      </c>
      <c r="K106" s="366"/>
      <c r="L106" s="366" t="s">
        <v>1008</v>
      </c>
      <c r="M106" s="366" t="s">
        <v>1147</v>
      </c>
    </row>
    <row r="107" spans="1:13" ht="35.25" customHeight="1">
      <c r="A107" s="333"/>
      <c r="B107" s="366"/>
      <c r="C107" s="366"/>
      <c r="D107" s="366"/>
      <c r="E107" s="238" t="s">
        <v>1010</v>
      </c>
      <c r="F107" s="238" t="s">
        <v>1011</v>
      </c>
      <c r="G107" s="238" t="s">
        <v>396</v>
      </c>
      <c r="H107" s="238" t="s">
        <v>1149</v>
      </c>
      <c r="I107" s="366"/>
      <c r="J107" s="239" t="s">
        <v>1006</v>
      </c>
      <c r="K107" s="239" t="s">
        <v>1121</v>
      </c>
      <c r="L107" s="366"/>
      <c r="M107" s="366"/>
    </row>
    <row r="108" spans="1:13" ht="100.5" customHeight="1">
      <c r="A108" s="272" t="s">
        <v>1068</v>
      </c>
      <c r="B108" s="272" t="s">
        <v>363</v>
      </c>
      <c r="C108" s="272" t="s">
        <v>364</v>
      </c>
      <c r="D108" s="206" t="s">
        <v>988</v>
      </c>
      <c r="E108" s="226">
        <v>4</v>
      </c>
      <c r="F108" s="223">
        <v>1</v>
      </c>
      <c r="G108" s="223">
        <v>0.8</v>
      </c>
      <c r="H108" s="206" t="s">
        <v>1247</v>
      </c>
      <c r="I108" s="206" t="s">
        <v>963</v>
      </c>
      <c r="J108" s="212" t="s">
        <v>1186</v>
      </c>
      <c r="K108" s="272" t="s">
        <v>1142</v>
      </c>
      <c r="L108" s="357">
        <f>(G108+G109+G110+G111+G112+G113+G114)/7</f>
        <v>0.8945993031358884</v>
      </c>
      <c r="M108" s="359">
        <v>7</v>
      </c>
    </row>
    <row r="109" spans="1:13" ht="90" customHeight="1">
      <c r="A109" s="273"/>
      <c r="B109" s="273"/>
      <c r="C109" s="273"/>
      <c r="D109" s="206" t="s">
        <v>989</v>
      </c>
      <c r="E109" s="226">
        <v>4</v>
      </c>
      <c r="F109" s="223">
        <v>1</v>
      </c>
      <c r="G109" s="223">
        <v>0.8</v>
      </c>
      <c r="H109" s="206" t="s">
        <v>1248</v>
      </c>
      <c r="I109" s="206" t="s">
        <v>963</v>
      </c>
      <c r="J109" s="216" t="s">
        <v>1186</v>
      </c>
      <c r="K109" s="414"/>
      <c r="L109" s="358"/>
      <c r="M109" s="360"/>
    </row>
    <row r="110" spans="1:13" ht="51.75" customHeight="1">
      <c r="A110" s="273"/>
      <c r="B110" s="273"/>
      <c r="C110" s="273"/>
      <c r="D110" s="206" t="s">
        <v>990</v>
      </c>
      <c r="E110" s="226">
        <v>1</v>
      </c>
      <c r="F110" s="223">
        <v>1</v>
      </c>
      <c r="G110" s="223">
        <v>0.9</v>
      </c>
      <c r="H110" s="206" t="s">
        <v>1250</v>
      </c>
      <c r="I110" s="206" t="s">
        <v>963</v>
      </c>
      <c r="J110" s="216" t="s">
        <v>1186</v>
      </c>
      <c r="K110" s="414"/>
      <c r="L110" s="358"/>
      <c r="M110" s="360"/>
    </row>
    <row r="111" spans="1:13" ht="70.5" customHeight="1">
      <c r="A111" s="273"/>
      <c r="B111" s="273"/>
      <c r="C111" s="273"/>
      <c r="D111" s="206" t="s">
        <v>991</v>
      </c>
      <c r="E111" s="226">
        <v>1</v>
      </c>
      <c r="F111" s="223">
        <v>1</v>
      </c>
      <c r="G111" s="223">
        <v>1</v>
      </c>
      <c r="H111" s="206" t="s">
        <v>1249</v>
      </c>
      <c r="I111" s="206" t="s">
        <v>963</v>
      </c>
      <c r="J111" s="216" t="s">
        <v>1186</v>
      </c>
      <c r="K111" s="414"/>
      <c r="L111" s="358"/>
      <c r="M111" s="360"/>
    </row>
    <row r="112" spans="1:13" ht="76.5" customHeight="1">
      <c r="A112" s="273"/>
      <c r="B112" s="273"/>
      <c r="C112" s="365"/>
      <c r="D112" s="206" t="s">
        <v>992</v>
      </c>
      <c r="E112" s="226">
        <v>1</v>
      </c>
      <c r="F112" s="223">
        <v>1</v>
      </c>
      <c r="G112" s="223">
        <v>1</v>
      </c>
      <c r="H112" s="206" t="s">
        <v>1129</v>
      </c>
      <c r="I112" s="206" t="s">
        <v>963</v>
      </c>
      <c r="J112" s="216" t="s">
        <v>1186</v>
      </c>
      <c r="K112" s="414"/>
      <c r="L112" s="358"/>
      <c r="M112" s="360"/>
    </row>
    <row r="113" spans="1:13" ht="111" customHeight="1">
      <c r="A113" s="273"/>
      <c r="B113" s="365"/>
      <c r="C113" s="218" t="s">
        <v>1089</v>
      </c>
      <c r="D113" s="206" t="s">
        <v>1090</v>
      </c>
      <c r="E113" s="226">
        <v>0</v>
      </c>
      <c r="F113" s="223">
        <v>0.8</v>
      </c>
      <c r="G113" s="27">
        <f>50/(82*80%)</f>
        <v>0.7621951219512194</v>
      </c>
      <c r="H113" s="206" t="s">
        <v>1281</v>
      </c>
      <c r="I113" s="206" t="s">
        <v>963</v>
      </c>
      <c r="J113" s="216" t="s">
        <v>1186</v>
      </c>
      <c r="K113" s="414"/>
      <c r="L113" s="358"/>
      <c r="M113" s="360"/>
    </row>
    <row r="114" spans="1:18" s="45" customFormat="1" ht="166.5" customHeight="1">
      <c r="A114" s="365"/>
      <c r="B114" s="211" t="s">
        <v>1059</v>
      </c>
      <c r="C114" s="218" t="s">
        <v>1066</v>
      </c>
      <c r="D114" s="218" t="s">
        <v>975</v>
      </c>
      <c r="E114" s="221">
        <v>0</v>
      </c>
      <c r="F114" s="19">
        <v>1</v>
      </c>
      <c r="G114" s="19">
        <v>1</v>
      </c>
      <c r="H114" s="72" t="s">
        <v>1267</v>
      </c>
      <c r="I114" s="206" t="s">
        <v>963</v>
      </c>
      <c r="J114" s="212" t="s">
        <v>1187</v>
      </c>
      <c r="K114" s="415"/>
      <c r="L114" s="370"/>
      <c r="M114" s="371"/>
      <c r="N114" s="24"/>
      <c r="O114" s="24"/>
      <c r="P114" s="24"/>
      <c r="Q114" s="24"/>
      <c r="R114" s="24"/>
    </row>
    <row r="115" spans="1:13" s="45" customFormat="1" ht="22.5" customHeight="1">
      <c r="A115" s="372" t="s">
        <v>905</v>
      </c>
      <c r="B115" s="373"/>
      <c r="C115" s="373"/>
      <c r="D115" s="373"/>
      <c r="E115" s="373"/>
      <c r="F115" s="373"/>
      <c r="G115" s="373"/>
      <c r="H115" s="373"/>
      <c r="I115" s="373"/>
      <c r="J115" s="373"/>
      <c r="K115" s="373"/>
      <c r="L115" s="373"/>
      <c r="M115" s="374"/>
    </row>
    <row r="116" spans="1:13" ht="30.75" customHeight="1">
      <c r="A116" s="395" t="s">
        <v>1152</v>
      </c>
      <c r="B116" s="396"/>
      <c r="C116" s="396"/>
      <c r="D116" s="396"/>
      <c r="E116" s="396"/>
      <c r="F116" s="396"/>
      <c r="G116" s="396"/>
      <c r="H116" s="396"/>
      <c r="I116" s="396"/>
      <c r="J116" s="396"/>
      <c r="K116" s="396"/>
      <c r="L116" s="396"/>
      <c r="M116" s="399"/>
    </row>
    <row r="117" spans="1:14" ht="24.75" customHeight="1">
      <c r="A117" s="333" t="s">
        <v>859</v>
      </c>
      <c r="B117" s="366" t="s">
        <v>860</v>
      </c>
      <c r="C117" s="366" t="s">
        <v>857</v>
      </c>
      <c r="D117" s="366" t="s">
        <v>858</v>
      </c>
      <c r="E117" s="366" t="s">
        <v>1150</v>
      </c>
      <c r="F117" s="366"/>
      <c r="G117" s="366" t="s">
        <v>1148</v>
      </c>
      <c r="H117" s="366"/>
      <c r="I117" s="366" t="s">
        <v>485</v>
      </c>
      <c r="J117" s="366" t="s">
        <v>1151</v>
      </c>
      <c r="K117" s="366"/>
      <c r="L117" s="366" t="s">
        <v>1008</v>
      </c>
      <c r="M117" s="366" t="s">
        <v>1147</v>
      </c>
      <c r="N117" s="45"/>
    </row>
    <row r="118" spans="1:14" ht="35.25" customHeight="1">
      <c r="A118" s="333"/>
      <c r="B118" s="366"/>
      <c r="C118" s="366"/>
      <c r="D118" s="366"/>
      <c r="E118" s="238" t="s">
        <v>1010</v>
      </c>
      <c r="F118" s="238" t="s">
        <v>1011</v>
      </c>
      <c r="G118" s="238" t="s">
        <v>396</v>
      </c>
      <c r="H118" s="238" t="s">
        <v>1149</v>
      </c>
      <c r="I118" s="366"/>
      <c r="J118" s="239" t="s">
        <v>1006</v>
      </c>
      <c r="K118" s="239" t="s">
        <v>1121</v>
      </c>
      <c r="L118" s="366"/>
      <c r="M118" s="366"/>
      <c r="N118" s="45"/>
    </row>
    <row r="119" spans="1:14" ht="112.5" customHeight="1">
      <c r="A119" s="211" t="s">
        <v>1068</v>
      </c>
      <c r="B119" s="206" t="s">
        <v>906</v>
      </c>
      <c r="C119" s="206" t="s">
        <v>149</v>
      </c>
      <c r="D119" s="206" t="s">
        <v>1091</v>
      </c>
      <c r="E119" s="221">
        <v>0</v>
      </c>
      <c r="F119" s="223">
        <v>1</v>
      </c>
      <c r="G119" s="223">
        <v>1</v>
      </c>
      <c r="H119" s="72" t="s">
        <v>1282</v>
      </c>
      <c r="I119" s="218" t="s">
        <v>1092</v>
      </c>
      <c r="J119" s="216" t="s">
        <v>1222</v>
      </c>
      <c r="K119" s="94"/>
      <c r="L119" s="357">
        <f>(G119+G120+G121+G122+G123+G124+G125+G126+G127+G128+G129+G131+G132+G134)/14</f>
        <v>0.6857142857142858</v>
      </c>
      <c r="M119" s="359">
        <v>15</v>
      </c>
      <c r="N119" s="45"/>
    </row>
    <row r="120" spans="1:14" ht="120" customHeight="1">
      <c r="A120" s="235"/>
      <c r="B120" s="272" t="s">
        <v>907</v>
      </c>
      <c r="C120" s="218" t="s">
        <v>908</v>
      </c>
      <c r="D120" s="206" t="s">
        <v>909</v>
      </c>
      <c r="E120" s="226">
        <v>0</v>
      </c>
      <c r="F120" s="223">
        <f>64/64</f>
        <v>1</v>
      </c>
      <c r="G120" s="223">
        <v>1</v>
      </c>
      <c r="H120" s="72" t="s">
        <v>1240</v>
      </c>
      <c r="I120" s="218" t="s">
        <v>158</v>
      </c>
      <c r="J120" s="216" t="s">
        <v>1222</v>
      </c>
      <c r="K120" s="228"/>
      <c r="L120" s="358"/>
      <c r="M120" s="360"/>
      <c r="N120" s="45"/>
    </row>
    <row r="121" spans="1:14" ht="69.75" customHeight="1">
      <c r="A121" s="235"/>
      <c r="B121" s="365"/>
      <c r="C121" s="218" t="s">
        <v>910</v>
      </c>
      <c r="D121" s="206" t="s">
        <v>911</v>
      </c>
      <c r="E121" s="226">
        <v>0</v>
      </c>
      <c r="F121" s="223">
        <f>10/10</f>
        <v>1</v>
      </c>
      <c r="G121" s="223">
        <v>1</v>
      </c>
      <c r="H121" s="72" t="s">
        <v>1241</v>
      </c>
      <c r="I121" s="218" t="s">
        <v>1161</v>
      </c>
      <c r="J121" s="216" t="s">
        <v>1162</v>
      </c>
      <c r="K121" s="94"/>
      <c r="L121" s="358"/>
      <c r="M121" s="360"/>
      <c r="N121" s="45"/>
    </row>
    <row r="122" spans="1:14" ht="250.5" customHeight="1">
      <c r="A122" s="235"/>
      <c r="B122" s="218" t="s">
        <v>1093</v>
      </c>
      <c r="C122" s="218" t="s">
        <v>1094</v>
      </c>
      <c r="D122" s="206" t="s">
        <v>1095</v>
      </c>
      <c r="E122" s="251">
        <v>0</v>
      </c>
      <c r="F122" s="248">
        <f>1/1</f>
        <v>1</v>
      </c>
      <c r="G122" s="248">
        <v>0.4</v>
      </c>
      <c r="H122" s="72" t="s">
        <v>1304</v>
      </c>
      <c r="I122" s="249" t="s">
        <v>912</v>
      </c>
      <c r="J122" s="244" t="s">
        <v>1162</v>
      </c>
      <c r="K122" s="245" t="s">
        <v>1392</v>
      </c>
      <c r="L122" s="358"/>
      <c r="M122" s="360"/>
      <c r="N122" s="45"/>
    </row>
    <row r="123" spans="1:14" ht="110.25" customHeight="1">
      <c r="A123" s="235"/>
      <c r="B123" s="218" t="s">
        <v>913</v>
      </c>
      <c r="C123" s="206" t="s">
        <v>914</v>
      </c>
      <c r="D123" s="206" t="s">
        <v>1163</v>
      </c>
      <c r="E123" s="226">
        <v>0</v>
      </c>
      <c r="F123" s="223">
        <v>1</v>
      </c>
      <c r="G123" s="223">
        <v>1</v>
      </c>
      <c r="H123" s="72" t="s">
        <v>1210</v>
      </c>
      <c r="I123" s="206" t="s">
        <v>174</v>
      </c>
      <c r="J123" s="216" t="s">
        <v>1162</v>
      </c>
      <c r="K123" s="94"/>
      <c r="L123" s="358"/>
      <c r="M123" s="360"/>
      <c r="N123" s="45"/>
    </row>
    <row r="124" spans="1:14" ht="108">
      <c r="A124" s="235"/>
      <c r="B124" s="272" t="s">
        <v>955</v>
      </c>
      <c r="C124" s="218" t="s">
        <v>915</v>
      </c>
      <c r="D124" s="206" t="s">
        <v>1002</v>
      </c>
      <c r="E124" s="226">
        <v>1</v>
      </c>
      <c r="F124" s="223">
        <f>1/1</f>
        <v>1</v>
      </c>
      <c r="G124" s="223">
        <f>1/1</f>
        <v>1</v>
      </c>
      <c r="H124" s="206" t="s">
        <v>1164</v>
      </c>
      <c r="I124" s="206" t="s">
        <v>1165</v>
      </c>
      <c r="J124" s="216" t="s">
        <v>1166</v>
      </c>
      <c r="K124" s="94"/>
      <c r="L124" s="358"/>
      <c r="M124" s="360"/>
      <c r="N124" s="45"/>
    </row>
    <row r="125" spans="1:13" s="45" customFormat="1" ht="82.5" customHeight="1">
      <c r="A125" s="235"/>
      <c r="B125" s="273"/>
      <c r="C125" s="272" t="s">
        <v>916</v>
      </c>
      <c r="D125" s="206" t="s">
        <v>917</v>
      </c>
      <c r="E125" s="226">
        <v>0</v>
      </c>
      <c r="F125" s="223">
        <v>1</v>
      </c>
      <c r="G125" s="223">
        <v>1</v>
      </c>
      <c r="H125" s="206" t="s">
        <v>1369</v>
      </c>
      <c r="I125" s="206" t="s">
        <v>1165</v>
      </c>
      <c r="J125" s="216" t="s">
        <v>1166</v>
      </c>
      <c r="K125" s="94"/>
      <c r="L125" s="358"/>
      <c r="M125" s="360"/>
    </row>
    <row r="126" spans="1:13" s="45" customFormat="1" ht="90.75" customHeight="1">
      <c r="A126" s="235"/>
      <c r="B126" s="273"/>
      <c r="C126" s="273"/>
      <c r="D126" s="206" t="s">
        <v>918</v>
      </c>
      <c r="E126" s="251">
        <v>0</v>
      </c>
      <c r="F126" s="248">
        <v>1</v>
      </c>
      <c r="G126" s="248">
        <v>0</v>
      </c>
      <c r="H126" s="206" t="s">
        <v>1384</v>
      </c>
      <c r="I126" s="206" t="s">
        <v>103</v>
      </c>
      <c r="J126" s="244" t="s">
        <v>1166</v>
      </c>
      <c r="K126" s="94"/>
      <c r="L126" s="358"/>
      <c r="M126" s="360"/>
    </row>
    <row r="127" spans="1:13" s="45" customFormat="1" ht="116.25" customHeight="1">
      <c r="A127" s="235"/>
      <c r="B127" s="273"/>
      <c r="C127" s="273"/>
      <c r="D127" s="206" t="s">
        <v>919</v>
      </c>
      <c r="E127" s="226">
        <v>0</v>
      </c>
      <c r="F127" s="223">
        <v>1</v>
      </c>
      <c r="G127" s="223">
        <v>0.7</v>
      </c>
      <c r="H127" s="261" t="s">
        <v>1370</v>
      </c>
      <c r="I127" s="206" t="s">
        <v>1165</v>
      </c>
      <c r="J127" s="216" t="s">
        <v>1166</v>
      </c>
      <c r="K127" s="94"/>
      <c r="L127" s="358"/>
      <c r="M127" s="360"/>
    </row>
    <row r="128" spans="1:13" s="45" customFormat="1" ht="89.25" customHeight="1">
      <c r="A128" s="235"/>
      <c r="B128" s="365"/>
      <c r="C128" s="365"/>
      <c r="D128" s="206" t="s">
        <v>920</v>
      </c>
      <c r="E128" s="251">
        <v>0</v>
      </c>
      <c r="F128" s="248">
        <v>1</v>
      </c>
      <c r="G128" s="248">
        <v>0</v>
      </c>
      <c r="H128" s="206" t="s">
        <v>1385</v>
      </c>
      <c r="I128" s="206" t="s">
        <v>103</v>
      </c>
      <c r="J128" s="244" t="s">
        <v>1166</v>
      </c>
      <c r="K128" s="94"/>
      <c r="L128" s="358"/>
      <c r="M128" s="360"/>
    </row>
    <row r="129" spans="1:13" s="45" customFormat="1" ht="138.75" customHeight="1">
      <c r="A129" s="235"/>
      <c r="B129" s="272" t="s">
        <v>921</v>
      </c>
      <c r="C129" s="218" t="s">
        <v>956</v>
      </c>
      <c r="D129" s="206" t="s">
        <v>993</v>
      </c>
      <c r="E129" s="226">
        <v>0</v>
      </c>
      <c r="F129" s="223">
        <f>1/1</f>
        <v>1</v>
      </c>
      <c r="G129" s="223">
        <v>0.5</v>
      </c>
      <c r="H129" s="218" t="s">
        <v>1283</v>
      </c>
      <c r="I129" s="224" t="s">
        <v>912</v>
      </c>
      <c r="J129" s="216" t="s">
        <v>1166</v>
      </c>
      <c r="K129" s="94"/>
      <c r="L129" s="358"/>
      <c r="M129" s="360"/>
    </row>
    <row r="130" spans="1:13" s="45" customFormat="1" ht="77.25" customHeight="1">
      <c r="A130" s="235"/>
      <c r="B130" s="365"/>
      <c r="C130" s="72" t="s">
        <v>922</v>
      </c>
      <c r="D130" s="206" t="s">
        <v>994</v>
      </c>
      <c r="E130" s="251">
        <v>0</v>
      </c>
      <c r="F130" s="248">
        <f>1/1</f>
        <v>1</v>
      </c>
      <c r="G130" s="248">
        <v>0</v>
      </c>
      <c r="H130" s="206" t="s">
        <v>1311</v>
      </c>
      <c r="I130" s="249" t="s">
        <v>912</v>
      </c>
      <c r="J130" s="244" t="s">
        <v>1169</v>
      </c>
      <c r="K130" s="94"/>
      <c r="L130" s="358"/>
      <c r="M130" s="360"/>
    </row>
    <row r="131" spans="1:13" s="45" customFormat="1" ht="88.5" customHeight="1">
      <c r="A131" s="235"/>
      <c r="B131" s="72" t="s">
        <v>923</v>
      </c>
      <c r="C131" s="72" t="s">
        <v>924</v>
      </c>
      <c r="D131" s="218" t="s">
        <v>925</v>
      </c>
      <c r="E131" s="247">
        <v>0</v>
      </c>
      <c r="F131" s="27">
        <v>1</v>
      </c>
      <c r="G131" s="27">
        <f>445/445</f>
        <v>1</v>
      </c>
      <c r="H131" s="250" t="s">
        <v>1344</v>
      </c>
      <c r="I131" s="206" t="s">
        <v>204</v>
      </c>
      <c r="J131" s="225" t="s">
        <v>1218</v>
      </c>
      <c r="K131" s="94"/>
      <c r="L131" s="358"/>
      <c r="M131" s="360"/>
    </row>
    <row r="132" spans="1:13" ht="105" customHeight="1">
      <c r="A132" s="235"/>
      <c r="B132" s="211" t="s">
        <v>1059</v>
      </c>
      <c r="C132" s="259" t="s">
        <v>982</v>
      </c>
      <c r="D132" s="206" t="s">
        <v>984</v>
      </c>
      <c r="E132" s="226">
        <v>0</v>
      </c>
      <c r="F132" s="223">
        <v>1</v>
      </c>
      <c r="G132" s="223">
        <v>1</v>
      </c>
      <c r="H132" s="206" t="s">
        <v>1242</v>
      </c>
      <c r="I132" s="218" t="s">
        <v>69</v>
      </c>
      <c r="J132" s="218" t="s">
        <v>1217</v>
      </c>
      <c r="K132" s="94"/>
      <c r="L132" s="358"/>
      <c r="M132" s="360"/>
    </row>
    <row r="133" spans="1:13" s="45" customFormat="1" ht="29.25" customHeight="1">
      <c r="A133" s="235"/>
      <c r="B133" s="416" t="s">
        <v>1059</v>
      </c>
      <c r="C133" s="272" t="s">
        <v>1364</v>
      </c>
      <c r="D133" s="272" t="s">
        <v>1366</v>
      </c>
      <c r="E133" s="385">
        <v>0</v>
      </c>
      <c r="F133" s="385">
        <v>1</v>
      </c>
      <c r="G133" s="385">
        <f>3/9</f>
        <v>0.3333333333333333</v>
      </c>
      <c r="H133" s="272" t="s">
        <v>1367</v>
      </c>
      <c r="I133" s="272" t="s">
        <v>1313</v>
      </c>
      <c r="J133" s="272" t="s">
        <v>1312</v>
      </c>
      <c r="K133" s="272" t="s">
        <v>1393</v>
      </c>
      <c r="L133" s="358"/>
      <c r="M133" s="360"/>
    </row>
    <row r="134" spans="1:13" s="45" customFormat="1" ht="409.5" customHeight="1">
      <c r="A134" s="235"/>
      <c r="B134" s="417"/>
      <c r="C134" s="273"/>
      <c r="D134" s="273"/>
      <c r="E134" s="386"/>
      <c r="F134" s="386"/>
      <c r="G134" s="386"/>
      <c r="H134" s="273"/>
      <c r="I134" s="273"/>
      <c r="J134" s="273"/>
      <c r="K134" s="273"/>
      <c r="L134" s="358"/>
      <c r="M134" s="360"/>
    </row>
    <row r="135" spans="1:13" s="45" customFormat="1" ht="291.75" customHeight="1">
      <c r="A135" s="235"/>
      <c r="B135" s="417"/>
      <c r="C135" s="260" t="s">
        <v>1365</v>
      </c>
      <c r="D135" s="422"/>
      <c r="E135" s="387"/>
      <c r="F135" s="387"/>
      <c r="G135" s="387"/>
      <c r="H135" s="421"/>
      <c r="I135" s="421" t="s">
        <v>1313</v>
      </c>
      <c r="J135" s="421"/>
      <c r="K135" s="421"/>
      <c r="L135" s="358"/>
      <c r="M135" s="360"/>
    </row>
    <row r="136" spans="1:13" s="45" customFormat="1" ht="409.5" customHeight="1">
      <c r="A136" s="236"/>
      <c r="B136" s="236"/>
      <c r="C136" s="260" t="s">
        <v>1096</v>
      </c>
      <c r="D136" s="218" t="s">
        <v>1122</v>
      </c>
      <c r="E136" s="222">
        <v>0</v>
      </c>
      <c r="F136" s="19">
        <v>1</v>
      </c>
      <c r="G136" s="82">
        <v>0</v>
      </c>
      <c r="H136" s="218" t="s">
        <v>1387</v>
      </c>
      <c r="I136" s="218" t="s">
        <v>1168</v>
      </c>
      <c r="J136" s="211" t="s">
        <v>1355</v>
      </c>
      <c r="K136" s="218" t="s">
        <v>1170</v>
      </c>
      <c r="L136" s="267">
        <f>G136/1</f>
        <v>0</v>
      </c>
      <c r="M136" s="268">
        <v>1</v>
      </c>
    </row>
    <row r="137" spans="1:13" s="45" customFormat="1" ht="33.75" customHeight="1">
      <c r="A137" s="372" t="s">
        <v>964</v>
      </c>
      <c r="B137" s="373"/>
      <c r="C137" s="373"/>
      <c r="D137" s="373"/>
      <c r="E137" s="373"/>
      <c r="F137" s="373"/>
      <c r="G137" s="373"/>
      <c r="H137" s="373"/>
      <c r="I137" s="373"/>
      <c r="J137" s="373"/>
      <c r="K137" s="373"/>
      <c r="L137" s="373"/>
      <c r="M137" s="374"/>
    </row>
    <row r="138" spans="1:13" s="45" customFormat="1" ht="33.75" customHeight="1">
      <c r="A138" s="380" t="s">
        <v>1325</v>
      </c>
      <c r="B138" s="381"/>
      <c r="C138" s="381"/>
      <c r="D138" s="381"/>
      <c r="E138" s="381"/>
      <c r="F138" s="381"/>
      <c r="G138" s="381"/>
      <c r="H138" s="381"/>
      <c r="I138" s="381"/>
      <c r="J138" s="381"/>
      <c r="K138" s="381"/>
      <c r="L138" s="381"/>
      <c r="M138" s="382"/>
    </row>
    <row r="139" spans="1:18" ht="24.75" customHeight="1">
      <c r="A139" s="333" t="s">
        <v>859</v>
      </c>
      <c r="B139" s="366" t="s">
        <v>860</v>
      </c>
      <c r="C139" s="366" t="s">
        <v>857</v>
      </c>
      <c r="D139" s="366" t="s">
        <v>858</v>
      </c>
      <c r="E139" s="366" t="s">
        <v>1150</v>
      </c>
      <c r="F139" s="366"/>
      <c r="G139" s="366" t="s">
        <v>1148</v>
      </c>
      <c r="H139" s="366"/>
      <c r="I139" s="366" t="s">
        <v>485</v>
      </c>
      <c r="J139" s="366" t="s">
        <v>1151</v>
      </c>
      <c r="K139" s="366"/>
      <c r="L139" s="366" t="s">
        <v>1008</v>
      </c>
      <c r="M139" s="366" t="s">
        <v>1147</v>
      </c>
      <c r="N139" s="45"/>
      <c r="O139" s="45"/>
      <c r="P139" s="45"/>
      <c r="Q139" s="45"/>
      <c r="R139" s="45"/>
    </row>
    <row r="140" spans="1:18" ht="35.25" customHeight="1">
      <c r="A140" s="333"/>
      <c r="B140" s="366"/>
      <c r="C140" s="366"/>
      <c r="D140" s="366"/>
      <c r="E140" s="238" t="s">
        <v>1010</v>
      </c>
      <c r="F140" s="238" t="s">
        <v>1011</v>
      </c>
      <c r="G140" s="238" t="s">
        <v>396</v>
      </c>
      <c r="H140" s="238" t="s">
        <v>1149</v>
      </c>
      <c r="I140" s="366"/>
      <c r="J140" s="239" t="s">
        <v>1006</v>
      </c>
      <c r="K140" s="239" t="s">
        <v>1121</v>
      </c>
      <c r="L140" s="366"/>
      <c r="M140" s="366"/>
      <c r="N140" s="45"/>
      <c r="O140" s="45"/>
      <c r="P140" s="45"/>
      <c r="Q140" s="45"/>
      <c r="R140" s="45"/>
    </row>
    <row r="141" spans="1:13" s="45" customFormat="1" ht="72.75" customHeight="1">
      <c r="A141" s="271" t="s">
        <v>1068</v>
      </c>
      <c r="B141" s="218" t="s">
        <v>92</v>
      </c>
      <c r="C141" s="218" t="s">
        <v>93</v>
      </c>
      <c r="D141" s="218" t="s">
        <v>927</v>
      </c>
      <c r="E141" s="19">
        <v>0.2</v>
      </c>
      <c r="F141" s="19">
        <v>1</v>
      </c>
      <c r="G141" s="19">
        <v>1</v>
      </c>
      <c r="H141" s="218" t="s">
        <v>1356</v>
      </c>
      <c r="I141" s="218" t="s">
        <v>926</v>
      </c>
      <c r="J141" s="272" t="s">
        <v>1193</v>
      </c>
      <c r="K141" s="272" t="s">
        <v>1142</v>
      </c>
      <c r="L141" s="357">
        <f>(G141+G142+G143+G144+G145+G146)/6</f>
        <v>0.8666666666666667</v>
      </c>
      <c r="M141" s="359">
        <v>6</v>
      </c>
    </row>
    <row r="142" spans="1:13" s="45" customFormat="1" ht="72">
      <c r="A142" s="378"/>
      <c r="B142" s="218" t="s">
        <v>95</v>
      </c>
      <c r="C142" s="218" t="s">
        <v>1097</v>
      </c>
      <c r="D142" s="218" t="s">
        <v>928</v>
      </c>
      <c r="E142" s="221">
        <v>0</v>
      </c>
      <c r="F142" s="19">
        <v>1</v>
      </c>
      <c r="G142" s="19">
        <v>0.2</v>
      </c>
      <c r="H142" s="218" t="s">
        <v>1357</v>
      </c>
      <c r="I142" s="218" t="s">
        <v>929</v>
      </c>
      <c r="J142" s="414"/>
      <c r="K142" s="414"/>
      <c r="L142" s="358"/>
      <c r="M142" s="360"/>
    </row>
    <row r="143" spans="1:13" s="45" customFormat="1" ht="123.75" customHeight="1">
      <c r="A143" s="378"/>
      <c r="B143" s="218" t="s">
        <v>97</v>
      </c>
      <c r="C143" s="218" t="s">
        <v>957</v>
      </c>
      <c r="D143" s="218" t="s">
        <v>930</v>
      </c>
      <c r="E143" s="221">
        <v>0</v>
      </c>
      <c r="F143" s="19">
        <v>1</v>
      </c>
      <c r="G143" s="19">
        <v>1</v>
      </c>
      <c r="H143" s="218" t="s">
        <v>1358</v>
      </c>
      <c r="I143" s="218" t="s">
        <v>929</v>
      </c>
      <c r="J143" s="414"/>
      <c r="K143" s="414"/>
      <c r="L143" s="358"/>
      <c r="M143" s="360"/>
    </row>
    <row r="144" spans="1:13" s="45" customFormat="1" ht="180">
      <c r="A144" s="378"/>
      <c r="B144" s="218" t="s">
        <v>100</v>
      </c>
      <c r="C144" s="218" t="s">
        <v>101</v>
      </c>
      <c r="D144" s="218" t="s">
        <v>931</v>
      </c>
      <c r="E144" s="19">
        <v>0.1</v>
      </c>
      <c r="F144" s="19">
        <v>1</v>
      </c>
      <c r="G144" s="19">
        <v>1</v>
      </c>
      <c r="H144" s="218" t="s">
        <v>1239</v>
      </c>
      <c r="I144" s="218" t="s">
        <v>932</v>
      </c>
      <c r="J144" s="415"/>
      <c r="K144" s="414"/>
      <c r="L144" s="358"/>
      <c r="M144" s="360"/>
    </row>
    <row r="145" spans="1:13" s="45" customFormat="1" ht="105" customHeight="1">
      <c r="A145" s="378"/>
      <c r="B145" s="218" t="s">
        <v>1098</v>
      </c>
      <c r="C145" s="218" t="s">
        <v>976</v>
      </c>
      <c r="D145" s="218" t="s">
        <v>1099</v>
      </c>
      <c r="E145" s="221">
        <v>0</v>
      </c>
      <c r="F145" s="19">
        <v>1</v>
      </c>
      <c r="G145" s="19">
        <v>1</v>
      </c>
      <c r="H145" s="218" t="s">
        <v>1359</v>
      </c>
      <c r="I145" s="218" t="s">
        <v>981</v>
      </c>
      <c r="J145" s="216" t="s">
        <v>1194</v>
      </c>
      <c r="K145" s="414"/>
      <c r="L145" s="358"/>
      <c r="M145" s="360"/>
    </row>
    <row r="146" spans="1:13" s="45" customFormat="1" ht="167.25" customHeight="1">
      <c r="A146" s="378"/>
      <c r="B146" s="208" t="s">
        <v>1059</v>
      </c>
      <c r="C146" s="218" t="s">
        <v>1066</v>
      </c>
      <c r="D146" s="218" t="s">
        <v>975</v>
      </c>
      <c r="E146" s="221">
        <v>0</v>
      </c>
      <c r="F146" s="19">
        <v>1</v>
      </c>
      <c r="G146" s="19">
        <v>1</v>
      </c>
      <c r="H146" s="218" t="s">
        <v>1305</v>
      </c>
      <c r="I146" s="218" t="s">
        <v>981</v>
      </c>
      <c r="J146" s="216" t="s">
        <v>1195</v>
      </c>
      <c r="K146" s="415"/>
      <c r="L146" s="370"/>
      <c r="M146" s="371"/>
    </row>
    <row r="147" spans="1:13" s="45" customFormat="1" ht="19.5" customHeight="1">
      <c r="A147" s="372" t="s">
        <v>1206</v>
      </c>
      <c r="B147" s="373"/>
      <c r="C147" s="373"/>
      <c r="D147" s="373"/>
      <c r="E147" s="373"/>
      <c r="F147" s="373"/>
      <c r="G147" s="373"/>
      <c r="H147" s="373"/>
      <c r="I147" s="373"/>
      <c r="J147" s="373"/>
      <c r="K147" s="373"/>
      <c r="L147" s="373"/>
      <c r="M147" s="374"/>
    </row>
    <row r="148" spans="1:13" s="45" customFormat="1" ht="33.75" customHeight="1">
      <c r="A148" s="380" t="s">
        <v>1326</v>
      </c>
      <c r="B148" s="381"/>
      <c r="C148" s="381"/>
      <c r="D148" s="381"/>
      <c r="E148" s="381"/>
      <c r="F148" s="381"/>
      <c r="G148" s="381"/>
      <c r="H148" s="381"/>
      <c r="I148" s="381"/>
      <c r="J148" s="381"/>
      <c r="K148" s="381"/>
      <c r="L148" s="381"/>
      <c r="M148" s="382"/>
    </row>
    <row r="149" spans="1:13" ht="24.75" customHeight="1">
      <c r="A149" s="333" t="s">
        <v>859</v>
      </c>
      <c r="B149" s="366" t="s">
        <v>860</v>
      </c>
      <c r="C149" s="366" t="s">
        <v>857</v>
      </c>
      <c r="D149" s="366" t="s">
        <v>858</v>
      </c>
      <c r="E149" s="366" t="s">
        <v>1150</v>
      </c>
      <c r="F149" s="366"/>
      <c r="G149" s="366" t="s">
        <v>1148</v>
      </c>
      <c r="H149" s="366"/>
      <c r="I149" s="366" t="s">
        <v>485</v>
      </c>
      <c r="J149" s="366" t="s">
        <v>1151</v>
      </c>
      <c r="K149" s="366"/>
      <c r="L149" s="366" t="s">
        <v>1008</v>
      </c>
      <c r="M149" s="366" t="s">
        <v>1147</v>
      </c>
    </row>
    <row r="150" spans="1:13" ht="35.25" customHeight="1">
      <c r="A150" s="333"/>
      <c r="B150" s="366"/>
      <c r="C150" s="366"/>
      <c r="D150" s="366"/>
      <c r="E150" s="238" t="s">
        <v>1010</v>
      </c>
      <c r="F150" s="238" t="s">
        <v>1011</v>
      </c>
      <c r="G150" s="238" t="s">
        <v>396</v>
      </c>
      <c r="H150" s="238" t="s">
        <v>1149</v>
      </c>
      <c r="I150" s="366"/>
      <c r="J150" s="239" t="s">
        <v>1006</v>
      </c>
      <c r="K150" s="239" t="s">
        <v>1121</v>
      </c>
      <c r="L150" s="366"/>
      <c r="M150" s="366"/>
    </row>
    <row r="151" spans="1:14" s="45" customFormat="1" ht="78.75" customHeight="1">
      <c r="A151" s="271" t="s">
        <v>1068</v>
      </c>
      <c r="B151" s="271" t="s">
        <v>933</v>
      </c>
      <c r="C151" s="291" t="s">
        <v>1100</v>
      </c>
      <c r="D151" s="218" t="s">
        <v>1101</v>
      </c>
      <c r="E151" s="221">
        <v>1</v>
      </c>
      <c r="F151" s="19">
        <v>1</v>
      </c>
      <c r="G151" s="223">
        <v>1</v>
      </c>
      <c r="H151" s="218" t="s">
        <v>1171</v>
      </c>
      <c r="I151" s="208" t="s">
        <v>578</v>
      </c>
      <c r="J151" s="218" t="s">
        <v>1172</v>
      </c>
      <c r="K151" s="272" t="s">
        <v>1142</v>
      </c>
      <c r="L151" s="385">
        <f>(G151+G152+G153+G154+G155+G156+G157+G158+G159)/9</f>
        <v>0.8999999999999999</v>
      </c>
      <c r="M151" s="336">
        <v>9</v>
      </c>
      <c r="N151" s="24"/>
    </row>
    <row r="152" spans="1:14" s="45" customFormat="1" ht="76.5" customHeight="1">
      <c r="A152" s="271"/>
      <c r="B152" s="271"/>
      <c r="C152" s="291"/>
      <c r="D152" s="218" t="s">
        <v>1102</v>
      </c>
      <c r="E152" s="221">
        <v>0</v>
      </c>
      <c r="F152" s="19" t="s">
        <v>662</v>
      </c>
      <c r="G152" s="223">
        <v>1</v>
      </c>
      <c r="H152" s="218" t="s">
        <v>1374</v>
      </c>
      <c r="I152" s="208" t="s">
        <v>578</v>
      </c>
      <c r="J152" s="218" t="s">
        <v>1172</v>
      </c>
      <c r="K152" s="383"/>
      <c r="L152" s="386"/>
      <c r="M152" s="361"/>
      <c r="N152" s="24"/>
    </row>
    <row r="153" spans="1:14" s="45" customFormat="1" ht="72.75" customHeight="1">
      <c r="A153" s="271"/>
      <c r="B153" s="271"/>
      <c r="C153" s="218" t="s">
        <v>1103</v>
      </c>
      <c r="D153" s="218" t="s">
        <v>1104</v>
      </c>
      <c r="E153" s="266">
        <v>0</v>
      </c>
      <c r="F153" s="19">
        <f>1/1</f>
        <v>1</v>
      </c>
      <c r="G153" s="265">
        <v>1</v>
      </c>
      <c r="H153" s="262" t="s">
        <v>1388</v>
      </c>
      <c r="I153" s="208" t="s">
        <v>578</v>
      </c>
      <c r="J153" s="218" t="s">
        <v>1172</v>
      </c>
      <c r="K153" s="383"/>
      <c r="L153" s="386"/>
      <c r="M153" s="361"/>
      <c r="N153" s="24"/>
    </row>
    <row r="154" spans="1:14" s="45" customFormat="1" ht="120">
      <c r="A154" s="271"/>
      <c r="B154" s="218" t="s">
        <v>934</v>
      </c>
      <c r="C154" s="218" t="s">
        <v>935</v>
      </c>
      <c r="D154" s="218" t="s">
        <v>936</v>
      </c>
      <c r="E154" s="226">
        <v>0</v>
      </c>
      <c r="F154" s="19">
        <f>1/1</f>
        <v>1</v>
      </c>
      <c r="G154" s="223">
        <v>1</v>
      </c>
      <c r="H154" s="218" t="s">
        <v>1243</v>
      </c>
      <c r="I154" s="218" t="s">
        <v>578</v>
      </c>
      <c r="J154" s="218" t="s">
        <v>1172</v>
      </c>
      <c r="K154" s="383"/>
      <c r="L154" s="386"/>
      <c r="M154" s="361"/>
      <c r="N154" s="24"/>
    </row>
    <row r="155" spans="1:14" s="45" customFormat="1" ht="147.75" customHeight="1">
      <c r="A155" s="271"/>
      <c r="B155" s="271" t="s">
        <v>937</v>
      </c>
      <c r="C155" s="218" t="s">
        <v>938</v>
      </c>
      <c r="D155" s="218" t="s">
        <v>939</v>
      </c>
      <c r="E155" s="223">
        <v>0</v>
      </c>
      <c r="F155" s="223">
        <v>0.5</v>
      </c>
      <c r="G155" s="223">
        <f>50/50</f>
        <v>1</v>
      </c>
      <c r="H155" s="218" t="s">
        <v>1347</v>
      </c>
      <c r="I155" s="218" t="s">
        <v>1123</v>
      </c>
      <c r="J155" s="218" t="s">
        <v>1172</v>
      </c>
      <c r="K155" s="383"/>
      <c r="L155" s="386"/>
      <c r="M155" s="361"/>
      <c r="N155" s="24"/>
    </row>
    <row r="156" spans="1:14" s="45" customFormat="1" ht="200.25" customHeight="1">
      <c r="A156" s="271"/>
      <c r="B156" s="271"/>
      <c r="C156" s="218" t="s">
        <v>940</v>
      </c>
      <c r="D156" s="218" t="s">
        <v>941</v>
      </c>
      <c r="E156" s="223">
        <v>0.1</v>
      </c>
      <c r="F156" s="223">
        <v>0.5</v>
      </c>
      <c r="G156" s="223">
        <v>0.3</v>
      </c>
      <c r="H156" s="218" t="s">
        <v>1284</v>
      </c>
      <c r="I156" s="218" t="s">
        <v>1123</v>
      </c>
      <c r="J156" s="218" t="s">
        <v>1172</v>
      </c>
      <c r="K156" s="383"/>
      <c r="L156" s="386"/>
      <c r="M156" s="361"/>
      <c r="N156" s="24"/>
    </row>
    <row r="157" spans="1:13" s="45" customFormat="1" ht="169.5" customHeight="1">
      <c r="A157" s="271"/>
      <c r="B157" s="271"/>
      <c r="C157" s="197" t="s">
        <v>1105</v>
      </c>
      <c r="D157" s="197" t="s">
        <v>942</v>
      </c>
      <c r="E157" s="223">
        <v>0.6</v>
      </c>
      <c r="F157" s="223">
        <v>1</v>
      </c>
      <c r="G157" s="223">
        <v>1</v>
      </c>
      <c r="H157" s="218" t="s">
        <v>1285</v>
      </c>
      <c r="I157" s="218" t="s">
        <v>943</v>
      </c>
      <c r="J157" s="218" t="s">
        <v>1173</v>
      </c>
      <c r="K157" s="383"/>
      <c r="L157" s="386"/>
      <c r="M157" s="361"/>
    </row>
    <row r="158" spans="1:13" s="45" customFormat="1" ht="88.5" customHeight="1">
      <c r="A158" s="271"/>
      <c r="B158" s="271" t="s">
        <v>1059</v>
      </c>
      <c r="C158" s="218" t="s">
        <v>982</v>
      </c>
      <c r="D158" s="206" t="s">
        <v>984</v>
      </c>
      <c r="E158" s="226">
        <v>0</v>
      </c>
      <c r="F158" s="223">
        <v>1</v>
      </c>
      <c r="G158" s="19">
        <v>1</v>
      </c>
      <c r="H158" s="206" t="s">
        <v>1244</v>
      </c>
      <c r="I158" s="218" t="s">
        <v>1123</v>
      </c>
      <c r="J158" s="218" t="s">
        <v>1197</v>
      </c>
      <c r="K158" s="383"/>
      <c r="L158" s="386"/>
      <c r="M158" s="361"/>
    </row>
    <row r="159" spans="1:13" s="45" customFormat="1" ht="234.75" customHeight="1">
      <c r="A159" s="271"/>
      <c r="B159" s="271"/>
      <c r="C159" s="218" t="s">
        <v>1066</v>
      </c>
      <c r="D159" s="218" t="s">
        <v>1084</v>
      </c>
      <c r="E159" s="221">
        <v>0</v>
      </c>
      <c r="F159" s="19">
        <v>1</v>
      </c>
      <c r="G159" s="82">
        <v>0.8</v>
      </c>
      <c r="H159" s="246" t="s">
        <v>1348</v>
      </c>
      <c r="I159" s="218" t="s">
        <v>1123</v>
      </c>
      <c r="J159" s="216" t="s">
        <v>1196</v>
      </c>
      <c r="K159" s="384"/>
      <c r="L159" s="387"/>
      <c r="M159" s="337"/>
    </row>
    <row r="160" spans="1:13" s="45" customFormat="1" ht="30.75" customHeight="1">
      <c r="A160" s="379" t="s">
        <v>1106</v>
      </c>
      <c r="B160" s="379"/>
      <c r="C160" s="379"/>
      <c r="D160" s="379"/>
      <c r="E160" s="379"/>
      <c r="F160" s="379"/>
      <c r="G160" s="379"/>
      <c r="H160" s="379"/>
      <c r="I160" s="379"/>
      <c r="J160" s="379"/>
      <c r="K160" s="379"/>
      <c r="L160" s="379"/>
      <c r="M160" s="379"/>
    </row>
    <row r="161" spans="1:13" s="45" customFormat="1" ht="33.75" customHeight="1">
      <c r="A161" s="380" t="s">
        <v>1327</v>
      </c>
      <c r="B161" s="381"/>
      <c r="C161" s="381"/>
      <c r="D161" s="381"/>
      <c r="E161" s="381"/>
      <c r="F161" s="381"/>
      <c r="G161" s="381"/>
      <c r="H161" s="381"/>
      <c r="I161" s="381"/>
      <c r="J161" s="381"/>
      <c r="K161" s="381"/>
      <c r="L161" s="381"/>
      <c r="M161" s="382"/>
    </row>
    <row r="162" spans="1:14" ht="24.75" customHeight="1">
      <c r="A162" s="333" t="s">
        <v>859</v>
      </c>
      <c r="B162" s="366" t="s">
        <v>860</v>
      </c>
      <c r="C162" s="366" t="s">
        <v>857</v>
      </c>
      <c r="D162" s="366" t="s">
        <v>858</v>
      </c>
      <c r="E162" s="366" t="s">
        <v>1150</v>
      </c>
      <c r="F162" s="366"/>
      <c r="G162" s="366" t="s">
        <v>1148</v>
      </c>
      <c r="H162" s="366"/>
      <c r="I162" s="366" t="s">
        <v>485</v>
      </c>
      <c r="J162" s="366" t="s">
        <v>1151</v>
      </c>
      <c r="K162" s="366"/>
      <c r="L162" s="366" t="s">
        <v>1008</v>
      </c>
      <c r="M162" s="366" t="s">
        <v>1147</v>
      </c>
      <c r="N162" s="45"/>
    </row>
    <row r="163" spans="1:14" ht="35.25" customHeight="1">
      <c r="A163" s="333"/>
      <c r="B163" s="366"/>
      <c r="C163" s="366"/>
      <c r="D163" s="366"/>
      <c r="E163" s="238" t="s">
        <v>1010</v>
      </c>
      <c r="F163" s="238" t="s">
        <v>1011</v>
      </c>
      <c r="G163" s="238" t="s">
        <v>396</v>
      </c>
      <c r="H163" s="238" t="s">
        <v>1149</v>
      </c>
      <c r="I163" s="366"/>
      <c r="J163" s="239" t="s">
        <v>1006</v>
      </c>
      <c r="K163" s="239" t="s">
        <v>1121</v>
      </c>
      <c r="L163" s="366"/>
      <c r="M163" s="366"/>
      <c r="N163" s="45"/>
    </row>
    <row r="164" spans="1:13" s="45" customFormat="1" ht="165" customHeight="1">
      <c r="A164" s="271" t="s">
        <v>1068</v>
      </c>
      <c r="B164" s="218" t="s">
        <v>944</v>
      </c>
      <c r="C164" s="218" t="s">
        <v>1107</v>
      </c>
      <c r="D164" s="218" t="s">
        <v>1219</v>
      </c>
      <c r="E164" s="223">
        <v>0</v>
      </c>
      <c r="F164" s="223">
        <f>5/5</f>
        <v>1</v>
      </c>
      <c r="G164" s="19">
        <f>5/5</f>
        <v>1</v>
      </c>
      <c r="H164" s="218" t="s">
        <v>1309</v>
      </c>
      <c r="I164" s="218" t="s">
        <v>246</v>
      </c>
      <c r="J164" s="225" t="s">
        <v>1198</v>
      </c>
      <c r="K164" s="336" t="s">
        <v>1142</v>
      </c>
      <c r="L164" s="357">
        <f>(G164+G165+G166+G167)/4</f>
        <v>1</v>
      </c>
      <c r="M164" s="276">
        <v>4</v>
      </c>
    </row>
    <row r="165" spans="1:13" s="45" customFormat="1" ht="132.75" customHeight="1">
      <c r="A165" s="378"/>
      <c r="B165" s="218" t="s">
        <v>1108</v>
      </c>
      <c r="C165" s="218" t="s">
        <v>1109</v>
      </c>
      <c r="D165" s="218" t="s">
        <v>1110</v>
      </c>
      <c r="E165" s="19">
        <v>0</v>
      </c>
      <c r="F165" s="19">
        <v>1</v>
      </c>
      <c r="G165" s="19">
        <v>1</v>
      </c>
      <c r="H165" s="261" t="s">
        <v>1371</v>
      </c>
      <c r="I165" s="218" t="s">
        <v>246</v>
      </c>
      <c r="J165" s="225" t="s">
        <v>1198</v>
      </c>
      <c r="K165" s="361"/>
      <c r="L165" s="358"/>
      <c r="M165" s="276"/>
    </row>
    <row r="166" spans="1:13" s="45" customFormat="1" ht="87.75" customHeight="1">
      <c r="A166" s="378"/>
      <c r="B166" s="271" t="s">
        <v>1059</v>
      </c>
      <c r="C166" s="218" t="s">
        <v>982</v>
      </c>
      <c r="D166" s="206" t="s">
        <v>984</v>
      </c>
      <c r="E166" s="226">
        <v>0</v>
      </c>
      <c r="F166" s="223">
        <v>1</v>
      </c>
      <c r="G166" s="19">
        <v>1</v>
      </c>
      <c r="H166" s="218" t="s">
        <v>1134</v>
      </c>
      <c r="I166" s="218" t="s">
        <v>1120</v>
      </c>
      <c r="J166" s="216" t="s">
        <v>1200</v>
      </c>
      <c r="K166" s="361"/>
      <c r="L166" s="358"/>
      <c r="M166" s="276"/>
    </row>
    <row r="167" spans="1:13" s="45" customFormat="1" ht="191.25" customHeight="1">
      <c r="A167" s="378"/>
      <c r="B167" s="271"/>
      <c r="C167" s="218" t="s">
        <v>1111</v>
      </c>
      <c r="D167" s="218" t="s">
        <v>1084</v>
      </c>
      <c r="E167" s="221">
        <v>0</v>
      </c>
      <c r="F167" s="19">
        <v>1</v>
      </c>
      <c r="G167" s="19">
        <v>1</v>
      </c>
      <c r="H167" s="218" t="s">
        <v>1270</v>
      </c>
      <c r="I167" s="218" t="s">
        <v>1120</v>
      </c>
      <c r="J167" s="216" t="s">
        <v>1199</v>
      </c>
      <c r="K167" s="337"/>
      <c r="L167" s="370"/>
      <c r="M167" s="276"/>
    </row>
    <row r="168" spans="1:13" s="45" customFormat="1" ht="30.75" customHeight="1">
      <c r="A168" s="379" t="s">
        <v>1112</v>
      </c>
      <c r="B168" s="379"/>
      <c r="C168" s="379"/>
      <c r="D168" s="379"/>
      <c r="E168" s="379"/>
      <c r="F168" s="379"/>
      <c r="G168" s="379"/>
      <c r="H168" s="379"/>
      <c r="I168" s="379"/>
      <c r="J168" s="379"/>
      <c r="K168" s="379"/>
      <c r="L168" s="379"/>
      <c r="M168" s="379"/>
    </row>
    <row r="169" spans="1:13" s="45" customFormat="1" ht="33.75" customHeight="1">
      <c r="A169" s="380" t="s">
        <v>1328</v>
      </c>
      <c r="B169" s="381"/>
      <c r="C169" s="381"/>
      <c r="D169" s="381"/>
      <c r="E169" s="381"/>
      <c r="F169" s="381"/>
      <c r="G169" s="381"/>
      <c r="H169" s="381"/>
      <c r="I169" s="381"/>
      <c r="J169" s="381"/>
      <c r="K169" s="381"/>
      <c r="L169" s="381"/>
      <c r="M169" s="382"/>
    </row>
    <row r="170" spans="1:14" ht="24.75" customHeight="1">
      <c r="A170" s="333" t="s">
        <v>859</v>
      </c>
      <c r="B170" s="366" t="s">
        <v>860</v>
      </c>
      <c r="C170" s="366" t="s">
        <v>857</v>
      </c>
      <c r="D170" s="366" t="s">
        <v>858</v>
      </c>
      <c r="E170" s="366" t="s">
        <v>1150</v>
      </c>
      <c r="F170" s="366"/>
      <c r="G170" s="366" t="s">
        <v>1148</v>
      </c>
      <c r="H170" s="366"/>
      <c r="I170" s="366" t="s">
        <v>485</v>
      </c>
      <c r="J170" s="366" t="s">
        <v>1151</v>
      </c>
      <c r="K170" s="366"/>
      <c r="L170" s="366" t="s">
        <v>1008</v>
      </c>
      <c r="M170" s="366" t="s">
        <v>1147</v>
      </c>
      <c r="N170" s="45"/>
    </row>
    <row r="171" spans="1:14" ht="35.25" customHeight="1">
      <c r="A171" s="333"/>
      <c r="B171" s="366"/>
      <c r="C171" s="366"/>
      <c r="D171" s="366"/>
      <c r="E171" s="238" t="s">
        <v>1010</v>
      </c>
      <c r="F171" s="238" t="s">
        <v>1011</v>
      </c>
      <c r="G171" s="238" t="s">
        <v>396</v>
      </c>
      <c r="H171" s="238" t="s">
        <v>1149</v>
      </c>
      <c r="I171" s="366"/>
      <c r="J171" s="239" t="s">
        <v>1006</v>
      </c>
      <c r="K171" s="239" t="s">
        <v>1121</v>
      </c>
      <c r="L171" s="366"/>
      <c r="M171" s="366"/>
      <c r="N171" s="45"/>
    </row>
    <row r="172" spans="1:15" s="45" customFormat="1" ht="90.75" customHeight="1">
      <c r="A172" s="271" t="s">
        <v>1068</v>
      </c>
      <c r="B172" s="218" t="s">
        <v>1113</v>
      </c>
      <c r="C172" s="218" t="s">
        <v>1114</v>
      </c>
      <c r="D172" s="218" t="s">
        <v>1220</v>
      </c>
      <c r="E172" s="223">
        <v>0</v>
      </c>
      <c r="F172" s="223">
        <f>5/5</f>
        <v>1</v>
      </c>
      <c r="G172" s="223">
        <v>1</v>
      </c>
      <c r="H172" s="218" t="s">
        <v>1251</v>
      </c>
      <c r="I172" s="218" t="s">
        <v>246</v>
      </c>
      <c r="J172" s="225" t="s">
        <v>1198</v>
      </c>
      <c r="K172" s="242"/>
      <c r="L172" s="357">
        <f>(G172+G173+G174+G175+G176+G177)/6</f>
        <v>0.8833333333333333</v>
      </c>
      <c r="M172" s="359">
        <v>6</v>
      </c>
      <c r="O172" s="24"/>
    </row>
    <row r="173" spans="1:15" s="45" customFormat="1" ht="114" customHeight="1">
      <c r="A173" s="400"/>
      <c r="B173" s="218" t="s">
        <v>995</v>
      </c>
      <c r="C173" s="218" t="s">
        <v>1115</v>
      </c>
      <c r="D173" s="206" t="s">
        <v>945</v>
      </c>
      <c r="E173" s="19">
        <v>0.8</v>
      </c>
      <c r="F173" s="19">
        <v>1</v>
      </c>
      <c r="G173" s="19">
        <v>1</v>
      </c>
      <c r="H173" s="218" t="s">
        <v>1133</v>
      </c>
      <c r="I173" s="218" t="s">
        <v>946</v>
      </c>
      <c r="J173" s="216" t="s">
        <v>1175</v>
      </c>
      <c r="K173" s="243"/>
      <c r="L173" s="358"/>
      <c r="M173" s="360"/>
      <c r="O173" s="24"/>
    </row>
    <row r="174" spans="1:15" s="45" customFormat="1" ht="177" customHeight="1">
      <c r="A174" s="400"/>
      <c r="B174" s="310" t="s">
        <v>947</v>
      </c>
      <c r="C174" s="218" t="s">
        <v>948</v>
      </c>
      <c r="D174" s="218" t="s">
        <v>949</v>
      </c>
      <c r="E174" s="226">
        <v>0</v>
      </c>
      <c r="F174" s="223">
        <v>1</v>
      </c>
      <c r="G174" s="223">
        <v>1</v>
      </c>
      <c r="H174" s="218" t="s">
        <v>1245</v>
      </c>
      <c r="I174" s="218" t="s">
        <v>950</v>
      </c>
      <c r="J174" s="216" t="s">
        <v>1176</v>
      </c>
      <c r="K174" s="243"/>
      <c r="L174" s="358"/>
      <c r="M174" s="360"/>
      <c r="O174" s="24"/>
    </row>
    <row r="175" spans="1:15" s="45" customFormat="1" ht="135" customHeight="1">
      <c r="A175" s="400"/>
      <c r="B175" s="310"/>
      <c r="C175" s="199" t="s">
        <v>951</v>
      </c>
      <c r="D175" s="197" t="s">
        <v>1116</v>
      </c>
      <c r="E175" s="226">
        <v>0</v>
      </c>
      <c r="F175" s="202">
        <f>3/3</f>
        <v>1</v>
      </c>
      <c r="G175" s="223">
        <v>0.8</v>
      </c>
      <c r="H175" s="218" t="s">
        <v>1135</v>
      </c>
      <c r="I175" s="218" t="s">
        <v>950</v>
      </c>
      <c r="J175" s="216" t="s">
        <v>1176</v>
      </c>
      <c r="K175" s="243"/>
      <c r="L175" s="358"/>
      <c r="M175" s="360"/>
      <c r="O175" s="24"/>
    </row>
    <row r="176" spans="1:15" s="45" customFormat="1" ht="87.75" customHeight="1">
      <c r="A176" s="400"/>
      <c r="B176" s="271" t="s">
        <v>1059</v>
      </c>
      <c r="C176" s="218" t="s">
        <v>982</v>
      </c>
      <c r="D176" s="206" t="s">
        <v>984</v>
      </c>
      <c r="E176" s="226">
        <v>0</v>
      </c>
      <c r="F176" s="223">
        <v>1</v>
      </c>
      <c r="G176" s="223">
        <v>0.5</v>
      </c>
      <c r="H176" s="218" t="s">
        <v>1246</v>
      </c>
      <c r="I176" s="218" t="s">
        <v>950</v>
      </c>
      <c r="J176" s="216" t="s">
        <v>1174</v>
      </c>
      <c r="K176" s="243"/>
      <c r="L176" s="358"/>
      <c r="M176" s="360"/>
      <c r="O176" s="24"/>
    </row>
    <row r="177" spans="1:15" s="45" customFormat="1" ht="365.25" customHeight="1">
      <c r="A177" s="400"/>
      <c r="B177" s="271"/>
      <c r="C177" s="218" t="s">
        <v>1117</v>
      </c>
      <c r="D177" s="218" t="s">
        <v>1084</v>
      </c>
      <c r="E177" s="221">
        <v>0</v>
      </c>
      <c r="F177" s="19">
        <v>0.5</v>
      </c>
      <c r="G177" s="19">
        <v>1</v>
      </c>
      <c r="H177" s="218" t="s">
        <v>1345</v>
      </c>
      <c r="I177" s="218" t="s">
        <v>950</v>
      </c>
      <c r="J177" s="216" t="s">
        <v>1201</v>
      </c>
      <c r="K177" s="240" t="s">
        <v>1390</v>
      </c>
      <c r="L177" s="370"/>
      <c r="M177" s="371"/>
      <c r="O177" s="24"/>
    </row>
    <row r="178" spans="1:15" s="45" customFormat="1" ht="24" customHeight="1">
      <c r="A178" s="379" t="s">
        <v>965</v>
      </c>
      <c r="B178" s="379"/>
      <c r="C178" s="379"/>
      <c r="D178" s="379"/>
      <c r="E178" s="379"/>
      <c r="F178" s="379"/>
      <c r="G178" s="379"/>
      <c r="H178" s="379"/>
      <c r="I178" s="379"/>
      <c r="J178" s="379"/>
      <c r="K178" s="379"/>
      <c r="L178" s="379"/>
      <c r="M178" s="379"/>
      <c r="O178" s="24"/>
    </row>
    <row r="179" spans="1:15" s="45" customFormat="1" ht="33.75" customHeight="1">
      <c r="A179" s="380" t="s">
        <v>1329</v>
      </c>
      <c r="B179" s="381"/>
      <c r="C179" s="381"/>
      <c r="D179" s="381"/>
      <c r="E179" s="381"/>
      <c r="F179" s="381"/>
      <c r="G179" s="381"/>
      <c r="H179" s="381"/>
      <c r="I179" s="381"/>
      <c r="J179" s="381"/>
      <c r="K179" s="381"/>
      <c r="L179" s="381"/>
      <c r="M179" s="382"/>
      <c r="O179" s="24"/>
    </row>
    <row r="180" spans="1:14" ht="24.75" customHeight="1">
      <c r="A180" s="333" t="s">
        <v>859</v>
      </c>
      <c r="B180" s="366" t="s">
        <v>860</v>
      </c>
      <c r="C180" s="366" t="s">
        <v>857</v>
      </c>
      <c r="D180" s="366" t="s">
        <v>858</v>
      </c>
      <c r="E180" s="366" t="s">
        <v>1150</v>
      </c>
      <c r="F180" s="366"/>
      <c r="G180" s="366" t="s">
        <v>1148</v>
      </c>
      <c r="H180" s="366"/>
      <c r="I180" s="366" t="s">
        <v>485</v>
      </c>
      <c r="J180" s="366" t="s">
        <v>1151</v>
      </c>
      <c r="K180" s="366"/>
      <c r="L180" s="366" t="s">
        <v>1008</v>
      </c>
      <c r="M180" s="366" t="s">
        <v>1147</v>
      </c>
      <c r="N180" s="45"/>
    </row>
    <row r="181" spans="1:14" ht="35.25" customHeight="1">
      <c r="A181" s="333"/>
      <c r="B181" s="366"/>
      <c r="C181" s="366"/>
      <c r="D181" s="366"/>
      <c r="E181" s="238" t="s">
        <v>1010</v>
      </c>
      <c r="F181" s="238" t="s">
        <v>1011</v>
      </c>
      <c r="G181" s="238" t="s">
        <v>396</v>
      </c>
      <c r="H181" s="238" t="s">
        <v>1149</v>
      </c>
      <c r="I181" s="366"/>
      <c r="J181" s="239" t="s">
        <v>1006</v>
      </c>
      <c r="K181" s="239" t="s">
        <v>1121</v>
      </c>
      <c r="L181" s="366"/>
      <c r="M181" s="366"/>
      <c r="N181" s="45"/>
    </row>
    <row r="182" spans="1:15" s="45" customFormat="1" ht="151.5" customHeight="1">
      <c r="A182" s="271" t="s">
        <v>1068</v>
      </c>
      <c r="B182" s="271" t="s">
        <v>121</v>
      </c>
      <c r="C182" s="197" t="s">
        <v>966</v>
      </c>
      <c r="D182" s="218" t="s">
        <v>1233</v>
      </c>
      <c r="E182" s="226">
        <v>0</v>
      </c>
      <c r="F182" s="19">
        <v>1</v>
      </c>
      <c r="G182" s="19">
        <v>1</v>
      </c>
      <c r="H182" s="218" t="s">
        <v>1286</v>
      </c>
      <c r="I182" s="218" t="s">
        <v>123</v>
      </c>
      <c r="J182" s="225" t="s">
        <v>1211</v>
      </c>
      <c r="K182" s="336" t="s">
        <v>1142</v>
      </c>
      <c r="L182" s="403">
        <f>(G182+G183+G184+G185+G186+G187)/6</f>
        <v>0.9933333333333333</v>
      </c>
      <c r="M182" s="359">
        <v>6</v>
      </c>
      <c r="O182" s="24"/>
    </row>
    <row r="183" spans="1:15" s="45" customFormat="1" ht="94.5" customHeight="1">
      <c r="A183" s="271"/>
      <c r="B183" s="271"/>
      <c r="C183" s="197" t="s">
        <v>953</v>
      </c>
      <c r="D183" s="197" t="s">
        <v>1287</v>
      </c>
      <c r="E183" s="226">
        <v>0</v>
      </c>
      <c r="F183" s="19">
        <v>1</v>
      </c>
      <c r="G183" s="19">
        <v>1</v>
      </c>
      <c r="H183" s="218" t="s">
        <v>1232</v>
      </c>
      <c r="I183" s="218" t="s">
        <v>123</v>
      </c>
      <c r="J183" s="225" t="s">
        <v>1212</v>
      </c>
      <c r="K183" s="361"/>
      <c r="L183" s="404"/>
      <c r="M183" s="360"/>
      <c r="O183" s="24"/>
    </row>
    <row r="184" spans="1:15" s="45" customFormat="1" ht="128.25" customHeight="1">
      <c r="A184" s="271"/>
      <c r="B184" s="271"/>
      <c r="C184" s="218" t="s">
        <v>1005</v>
      </c>
      <c r="D184" s="218" t="s">
        <v>996</v>
      </c>
      <c r="E184" s="226">
        <v>0</v>
      </c>
      <c r="F184" s="19">
        <v>1</v>
      </c>
      <c r="G184" s="19">
        <v>0.96</v>
      </c>
      <c r="H184" s="218" t="s">
        <v>1288</v>
      </c>
      <c r="I184" s="218" t="s">
        <v>123</v>
      </c>
      <c r="J184" s="225" t="s">
        <v>1212</v>
      </c>
      <c r="K184" s="361"/>
      <c r="L184" s="404"/>
      <c r="M184" s="360"/>
      <c r="O184" s="24"/>
    </row>
    <row r="185" spans="1:15" s="45" customFormat="1" ht="213" customHeight="1">
      <c r="A185" s="271"/>
      <c r="B185" s="310"/>
      <c r="C185" s="218" t="s">
        <v>954</v>
      </c>
      <c r="D185" s="218" t="s">
        <v>1118</v>
      </c>
      <c r="E185" s="226">
        <v>0</v>
      </c>
      <c r="F185" s="19">
        <v>1</v>
      </c>
      <c r="G185" s="19">
        <v>1</v>
      </c>
      <c r="H185" s="218" t="s">
        <v>1234</v>
      </c>
      <c r="I185" s="218" t="s">
        <v>334</v>
      </c>
      <c r="J185" s="225" t="s">
        <v>1212</v>
      </c>
      <c r="K185" s="361"/>
      <c r="L185" s="404"/>
      <c r="M185" s="360"/>
      <c r="O185" s="24"/>
    </row>
    <row r="186" spans="1:15" s="45" customFormat="1" ht="72">
      <c r="A186" s="271"/>
      <c r="B186" s="271" t="s">
        <v>1059</v>
      </c>
      <c r="C186" s="218" t="s">
        <v>982</v>
      </c>
      <c r="D186" s="206" t="s">
        <v>984</v>
      </c>
      <c r="E186" s="226">
        <v>0</v>
      </c>
      <c r="F186" s="223">
        <v>1</v>
      </c>
      <c r="G186" s="19">
        <v>1</v>
      </c>
      <c r="H186" s="218" t="s">
        <v>1230</v>
      </c>
      <c r="I186" s="218" t="s">
        <v>334</v>
      </c>
      <c r="J186" s="219" t="s">
        <v>1330</v>
      </c>
      <c r="K186" s="361"/>
      <c r="L186" s="404"/>
      <c r="M186" s="360"/>
      <c r="O186" s="24"/>
    </row>
    <row r="187" spans="1:15" s="45" customFormat="1" ht="312">
      <c r="A187" s="271"/>
      <c r="B187" s="271"/>
      <c r="C187" s="218" t="s">
        <v>1119</v>
      </c>
      <c r="D187" s="218" t="s">
        <v>975</v>
      </c>
      <c r="E187" s="221">
        <v>0</v>
      </c>
      <c r="F187" s="19">
        <v>1</v>
      </c>
      <c r="G187" s="19">
        <v>1</v>
      </c>
      <c r="H187" s="218" t="s">
        <v>1231</v>
      </c>
      <c r="I187" s="218" t="s">
        <v>334</v>
      </c>
      <c r="J187" s="216" t="s">
        <v>1199</v>
      </c>
      <c r="K187" s="337"/>
      <c r="L187" s="405"/>
      <c r="M187" s="371"/>
      <c r="O187" s="24"/>
    </row>
    <row r="188" spans="1:13" s="45" customFormat="1" ht="25.5" customHeight="1">
      <c r="A188" s="379" t="s">
        <v>967</v>
      </c>
      <c r="B188" s="379"/>
      <c r="C188" s="379"/>
      <c r="D188" s="379"/>
      <c r="E188" s="379"/>
      <c r="F188" s="379"/>
      <c r="G188" s="379"/>
      <c r="H188" s="379"/>
      <c r="I188" s="379"/>
      <c r="J188" s="379"/>
      <c r="K188" s="379"/>
      <c r="L188" s="379"/>
      <c r="M188" s="379"/>
    </row>
    <row r="189" spans="1:13" s="45" customFormat="1" ht="33.75" customHeight="1">
      <c r="A189" s="380" t="s">
        <v>1331</v>
      </c>
      <c r="B189" s="381"/>
      <c r="C189" s="381"/>
      <c r="D189" s="381"/>
      <c r="E189" s="381"/>
      <c r="F189" s="381"/>
      <c r="G189" s="381"/>
      <c r="H189" s="381"/>
      <c r="I189" s="381"/>
      <c r="J189" s="381"/>
      <c r="K189" s="381"/>
      <c r="L189" s="381"/>
      <c r="M189" s="382"/>
    </row>
    <row r="190" spans="1:14" ht="24.75" customHeight="1">
      <c r="A190" s="333" t="s">
        <v>859</v>
      </c>
      <c r="B190" s="366" t="s">
        <v>860</v>
      </c>
      <c r="C190" s="366" t="s">
        <v>857</v>
      </c>
      <c r="D190" s="366" t="s">
        <v>858</v>
      </c>
      <c r="E190" s="366" t="s">
        <v>1150</v>
      </c>
      <c r="F190" s="366"/>
      <c r="G190" s="366" t="s">
        <v>1148</v>
      </c>
      <c r="H190" s="366"/>
      <c r="I190" s="366" t="s">
        <v>485</v>
      </c>
      <c r="J190" s="366" t="s">
        <v>1151</v>
      </c>
      <c r="K190" s="366"/>
      <c r="L190" s="366" t="s">
        <v>1008</v>
      </c>
      <c r="M190" s="366" t="s">
        <v>1147</v>
      </c>
      <c r="N190" s="45"/>
    </row>
    <row r="191" spans="1:14" ht="35.25" customHeight="1">
      <c r="A191" s="333"/>
      <c r="B191" s="366"/>
      <c r="C191" s="366"/>
      <c r="D191" s="366"/>
      <c r="E191" s="238" t="s">
        <v>1010</v>
      </c>
      <c r="F191" s="238" t="s">
        <v>1011</v>
      </c>
      <c r="G191" s="238" t="s">
        <v>396</v>
      </c>
      <c r="H191" s="238" t="s">
        <v>1149</v>
      </c>
      <c r="I191" s="366"/>
      <c r="J191" s="239" t="s">
        <v>1006</v>
      </c>
      <c r="K191" s="239" t="s">
        <v>1121</v>
      </c>
      <c r="L191" s="366"/>
      <c r="M191" s="366"/>
      <c r="N191" s="45"/>
    </row>
    <row r="192" spans="1:14" ht="96">
      <c r="A192" s="271" t="s">
        <v>952</v>
      </c>
      <c r="B192" s="218" t="s">
        <v>124</v>
      </c>
      <c r="C192" s="218" t="s">
        <v>125</v>
      </c>
      <c r="D192" s="206" t="s">
        <v>997</v>
      </c>
      <c r="E192" s="226">
        <v>0</v>
      </c>
      <c r="F192" s="223">
        <v>1</v>
      </c>
      <c r="G192" s="223">
        <v>1</v>
      </c>
      <c r="H192" s="206" t="s">
        <v>1375</v>
      </c>
      <c r="I192" s="218" t="s">
        <v>1120</v>
      </c>
      <c r="J192" s="225" t="s">
        <v>1211</v>
      </c>
      <c r="K192" s="359" t="s">
        <v>1142</v>
      </c>
      <c r="L192" s="418">
        <f>(G192+G193+G194)/3</f>
        <v>1</v>
      </c>
      <c r="M192" s="406">
        <v>3</v>
      </c>
      <c r="N192" s="45"/>
    </row>
    <row r="193" spans="1:14" ht="79.5" customHeight="1">
      <c r="A193" s="271"/>
      <c r="B193" s="271" t="s">
        <v>1059</v>
      </c>
      <c r="C193" s="258" t="s">
        <v>1368</v>
      </c>
      <c r="D193" s="206" t="s">
        <v>984</v>
      </c>
      <c r="E193" s="226">
        <v>0</v>
      </c>
      <c r="F193" s="223">
        <v>1</v>
      </c>
      <c r="G193" s="223">
        <v>1</v>
      </c>
      <c r="H193" s="206" t="s">
        <v>1389</v>
      </c>
      <c r="I193" s="218" t="s">
        <v>1120</v>
      </c>
      <c r="J193" s="216" t="s">
        <v>1330</v>
      </c>
      <c r="K193" s="360"/>
      <c r="L193" s="419"/>
      <c r="M193" s="407"/>
      <c r="N193" s="45"/>
    </row>
    <row r="194" spans="1:14" ht="156">
      <c r="A194" s="271"/>
      <c r="B194" s="271"/>
      <c r="C194" s="218" t="s">
        <v>1066</v>
      </c>
      <c r="D194" s="218" t="s">
        <v>975</v>
      </c>
      <c r="E194" s="221">
        <v>0</v>
      </c>
      <c r="F194" s="19">
        <v>1</v>
      </c>
      <c r="G194" s="223">
        <v>1</v>
      </c>
      <c r="H194" s="246" t="s">
        <v>1346</v>
      </c>
      <c r="I194" s="218" t="s">
        <v>1120</v>
      </c>
      <c r="J194" s="216" t="s">
        <v>1160</v>
      </c>
      <c r="K194" s="371"/>
      <c r="L194" s="420"/>
      <c r="M194" s="408"/>
      <c r="N194" s="45"/>
    </row>
    <row r="195" spans="1:13" ht="12">
      <c r="A195" s="401" t="s">
        <v>1235</v>
      </c>
      <c r="B195" s="401"/>
      <c r="C195" s="402"/>
      <c r="D195" s="402"/>
      <c r="E195" s="402"/>
      <c r="F195" s="402"/>
      <c r="G195" s="402"/>
      <c r="H195" s="205"/>
      <c r="I195" s="24"/>
      <c r="L195" s="213">
        <f>(L10+L23+L34+L55+L68+L82+L97+L108+L119+L141+L151+L164+L172+L182+L192)/15</f>
        <v>0.9159563552448453</v>
      </c>
      <c r="M195" s="207">
        <f>M10+M23+M34+M55+M68+M82+M97+M108+M119+M141+M151+M164+M172+M182+M192</f>
        <v>124</v>
      </c>
    </row>
    <row r="196" spans="1:9" ht="12">
      <c r="A196" s="401" t="s">
        <v>1130</v>
      </c>
      <c r="B196" s="401"/>
      <c r="C196" s="402"/>
      <c r="D196" s="402"/>
      <c r="E196" s="402"/>
      <c r="F196" s="402"/>
      <c r="G196" s="402"/>
      <c r="H196" s="205"/>
      <c r="I196" s="24"/>
    </row>
    <row r="197" spans="1:7" ht="12">
      <c r="A197" s="401" t="s">
        <v>1203</v>
      </c>
      <c r="B197" s="401"/>
      <c r="C197" s="402"/>
      <c r="D197" s="402"/>
      <c r="E197" s="402"/>
      <c r="F197" s="402"/>
      <c r="G197" s="402"/>
    </row>
    <row r="200" ht="12">
      <c r="M200" s="24"/>
    </row>
    <row r="201" ht="12">
      <c r="M201" s="24"/>
    </row>
  </sheetData>
  <sheetProtection/>
  <protectedRanges>
    <protectedRange sqref="K132" name="Planeacion"/>
  </protectedRanges>
  <mergeCells count="299">
    <mergeCell ref="J133:J135"/>
    <mergeCell ref="K133:K135"/>
    <mergeCell ref="B68:B74"/>
    <mergeCell ref="C69:C74"/>
    <mergeCell ref="D133:D135"/>
    <mergeCell ref="E133:E135"/>
    <mergeCell ref="F133:F135"/>
    <mergeCell ref="G133:G135"/>
    <mergeCell ref="B120:B121"/>
    <mergeCell ref="B129:B130"/>
    <mergeCell ref="L192:L194"/>
    <mergeCell ref="I95:I96"/>
    <mergeCell ref="B32:B33"/>
    <mergeCell ref="I32:I33"/>
    <mergeCell ref="L164:L167"/>
    <mergeCell ref="K108:K114"/>
    <mergeCell ref="L162:L163"/>
    <mergeCell ref="A79:M79"/>
    <mergeCell ref="H133:H135"/>
    <mergeCell ref="I133:I135"/>
    <mergeCell ref="A197:G197"/>
    <mergeCell ref="J141:J144"/>
    <mergeCell ref="A141:A146"/>
    <mergeCell ref="A138:M138"/>
    <mergeCell ref="B133:B135"/>
    <mergeCell ref="K141:K146"/>
    <mergeCell ref="L172:L177"/>
    <mergeCell ref="K192:K194"/>
    <mergeCell ref="M164:M167"/>
    <mergeCell ref="M162:M163"/>
    <mergeCell ref="K1:M1"/>
    <mergeCell ref="K2:M2"/>
    <mergeCell ref="K3:M3"/>
    <mergeCell ref="A30:M30"/>
    <mergeCell ref="A106:A107"/>
    <mergeCell ref="A97:A103"/>
    <mergeCell ref="B21:B22"/>
    <mergeCell ref="C21:C22"/>
    <mergeCell ref="A5:M5"/>
    <mergeCell ref="J7:K7"/>
    <mergeCell ref="A6:M6"/>
    <mergeCell ref="I10:I11"/>
    <mergeCell ref="M95:M96"/>
    <mergeCell ref="D21:D22"/>
    <mergeCell ref="I21:I22"/>
    <mergeCell ref="M7:M8"/>
    <mergeCell ref="A31:M31"/>
    <mergeCell ref="D53:D54"/>
    <mergeCell ref="E53:F53"/>
    <mergeCell ref="G7:H7"/>
    <mergeCell ref="M10:M18"/>
    <mergeCell ref="I7:I8"/>
    <mergeCell ref="A9:A18"/>
    <mergeCell ref="B10:B11"/>
    <mergeCell ref="C10:C11"/>
    <mergeCell ref="C14:C15"/>
    <mergeCell ref="L7:L8"/>
    <mergeCell ref="C7:C8"/>
    <mergeCell ref="B14:B18"/>
    <mergeCell ref="E7:F7"/>
    <mergeCell ref="G66:H66"/>
    <mergeCell ref="C108:C112"/>
    <mergeCell ref="A23:A29"/>
    <mergeCell ref="B66:B67"/>
    <mergeCell ref="M190:M191"/>
    <mergeCell ref="A190:A191"/>
    <mergeCell ref="B190:B191"/>
    <mergeCell ref="D139:D140"/>
    <mergeCell ref="E139:F139"/>
    <mergeCell ref="B40:B41"/>
    <mergeCell ref="A108:A114"/>
    <mergeCell ref="E117:F117"/>
    <mergeCell ref="B124:B128"/>
    <mergeCell ref="C125:C128"/>
    <mergeCell ref="B23:B28"/>
    <mergeCell ref="B49:B50"/>
    <mergeCell ref="B76:B77"/>
    <mergeCell ref="D80:D81"/>
    <mergeCell ref="B108:B113"/>
    <mergeCell ref="B53:B54"/>
    <mergeCell ref="A1:B3"/>
    <mergeCell ref="B95:B96"/>
    <mergeCell ref="C1:J1"/>
    <mergeCell ref="C2:J2"/>
    <mergeCell ref="C3:J3"/>
    <mergeCell ref="A7:A8"/>
    <mergeCell ref="D7:D8"/>
    <mergeCell ref="A4:M4"/>
    <mergeCell ref="B7:B8"/>
    <mergeCell ref="D32:D33"/>
    <mergeCell ref="A34:A48"/>
    <mergeCell ref="C32:C33"/>
    <mergeCell ref="B37:B38"/>
    <mergeCell ref="A32:A33"/>
    <mergeCell ref="B42:B46"/>
    <mergeCell ref="C44:C45"/>
    <mergeCell ref="B55:B56"/>
    <mergeCell ref="A57:A63"/>
    <mergeCell ref="C66:C67"/>
    <mergeCell ref="A49:A50"/>
    <mergeCell ref="B62:B63"/>
    <mergeCell ref="A52:M52"/>
    <mergeCell ref="L53:L54"/>
    <mergeCell ref="M53:M54"/>
    <mergeCell ref="A51:M51"/>
    <mergeCell ref="A53:A54"/>
    <mergeCell ref="A82:A92"/>
    <mergeCell ref="B82:B84"/>
    <mergeCell ref="C82:C84"/>
    <mergeCell ref="C53:C54"/>
    <mergeCell ref="E66:F66"/>
    <mergeCell ref="A68:A77"/>
    <mergeCell ref="A65:M65"/>
    <mergeCell ref="A55:A56"/>
    <mergeCell ref="A80:A81"/>
    <mergeCell ref="B80:B81"/>
    <mergeCell ref="D106:D107"/>
    <mergeCell ref="D95:D96"/>
    <mergeCell ref="B102:B103"/>
    <mergeCell ref="B106:B107"/>
    <mergeCell ref="A104:M104"/>
    <mergeCell ref="E106:F106"/>
    <mergeCell ref="G95:H95"/>
    <mergeCell ref="L95:L96"/>
    <mergeCell ref="M97:M103"/>
    <mergeCell ref="E95:F95"/>
    <mergeCell ref="C106:C107"/>
    <mergeCell ref="A117:A118"/>
    <mergeCell ref="B117:B118"/>
    <mergeCell ref="C117:C118"/>
    <mergeCell ref="A115:M115"/>
    <mergeCell ref="I117:I118"/>
    <mergeCell ref="D117:D118"/>
    <mergeCell ref="M117:M118"/>
    <mergeCell ref="J117:K117"/>
    <mergeCell ref="G106:H106"/>
    <mergeCell ref="A195:G195"/>
    <mergeCell ref="D190:D191"/>
    <mergeCell ref="E190:F190"/>
    <mergeCell ref="A147:M147"/>
    <mergeCell ref="G149:H149"/>
    <mergeCell ref="I149:I150"/>
    <mergeCell ref="J149:K149"/>
    <mergeCell ref="A182:A187"/>
    <mergeCell ref="M182:M187"/>
    <mergeCell ref="M192:M194"/>
    <mergeCell ref="I190:I191"/>
    <mergeCell ref="A189:M189"/>
    <mergeCell ref="A196:G196"/>
    <mergeCell ref="A170:A171"/>
    <mergeCell ref="B170:B171"/>
    <mergeCell ref="C170:C171"/>
    <mergeCell ref="C190:C191"/>
    <mergeCell ref="L182:L187"/>
    <mergeCell ref="L190:L191"/>
    <mergeCell ref="K182:K187"/>
    <mergeCell ref="A192:A194"/>
    <mergeCell ref="D170:D171"/>
    <mergeCell ref="B166:B167"/>
    <mergeCell ref="E170:F170"/>
    <mergeCell ref="B180:B181"/>
    <mergeCell ref="C180:C181"/>
    <mergeCell ref="E180:F180"/>
    <mergeCell ref="B193:B194"/>
    <mergeCell ref="D180:D181"/>
    <mergeCell ref="A164:A167"/>
    <mergeCell ref="M172:M177"/>
    <mergeCell ref="A66:A67"/>
    <mergeCell ref="B186:B187"/>
    <mergeCell ref="A172:A177"/>
    <mergeCell ref="B174:B175"/>
    <mergeCell ref="B176:B177"/>
    <mergeCell ref="A180:A181"/>
    <mergeCell ref="B182:B185"/>
    <mergeCell ref="A179:M179"/>
    <mergeCell ref="G180:H180"/>
    <mergeCell ref="L32:L33"/>
    <mergeCell ref="M32:M33"/>
    <mergeCell ref="L34:L50"/>
    <mergeCell ref="G190:H190"/>
    <mergeCell ref="A64:M64"/>
    <mergeCell ref="A93:M93"/>
    <mergeCell ref="A94:M94"/>
    <mergeCell ref="A105:M105"/>
    <mergeCell ref="A116:M116"/>
    <mergeCell ref="I66:I67"/>
    <mergeCell ref="C80:C81"/>
    <mergeCell ref="E32:F32"/>
    <mergeCell ref="M66:M67"/>
    <mergeCell ref="G80:H80"/>
    <mergeCell ref="I80:I81"/>
    <mergeCell ref="J80:K80"/>
    <mergeCell ref="G32:H32"/>
    <mergeCell ref="J32:K32"/>
    <mergeCell ref="L68:L77"/>
    <mergeCell ref="M34:M50"/>
    <mergeCell ref="I139:I140"/>
    <mergeCell ref="M151:M159"/>
    <mergeCell ref="C95:C96"/>
    <mergeCell ref="G53:H53"/>
    <mergeCell ref="I53:I54"/>
    <mergeCell ref="M68:M77"/>
    <mergeCell ref="J95:K95"/>
    <mergeCell ref="D66:D67"/>
    <mergeCell ref="J66:K66"/>
    <mergeCell ref="E80:F80"/>
    <mergeCell ref="I106:I107"/>
    <mergeCell ref="J106:K106"/>
    <mergeCell ref="L106:L107"/>
    <mergeCell ref="M106:M107"/>
    <mergeCell ref="K82:K92"/>
    <mergeCell ref="L97:L103"/>
    <mergeCell ref="A148:M148"/>
    <mergeCell ref="A161:M161"/>
    <mergeCell ref="A169:M169"/>
    <mergeCell ref="A162:A163"/>
    <mergeCell ref="M149:M150"/>
    <mergeCell ref="A160:M160"/>
    <mergeCell ref="K151:K159"/>
    <mergeCell ref="L151:L159"/>
    <mergeCell ref="L149:L150"/>
    <mergeCell ref="B162:B163"/>
    <mergeCell ref="B149:B150"/>
    <mergeCell ref="C149:C150"/>
    <mergeCell ref="D149:D150"/>
    <mergeCell ref="A149:A150"/>
    <mergeCell ref="E149:F149"/>
    <mergeCell ref="L180:L181"/>
    <mergeCell ref="I162:I163"/>
    <mergeCell ref="I180:I181"/>
    <mergeCell ref="G170:H170"/>
    <mergeCell ref="D162:D163"/>
    <mergeCell ref="K164:K167"/>
    <mergeCell ref="B151:B153"/>
    <mergeCell ref="C151:C152"/>
    <mergeCell ref="A151:A159"/>
    <mergeCell ref="E162:F162"/>
    <mergeCell ref="G162:H162"/>
    <mergeCell ref="B155:B157"/>
    <mergeCell ref="B158:B159"/>
    <mergeCell ref="J162:K162"/>
    <mergeCell ref="C162:C163"/>
    <mergeCell ref="J190:K190"/>
    <mergeCell ref="A188:M188"/>
    <mergeCell ref="A178:M178"/>
    <mergeCell ref="A168:M168"/>
    <mergeCell ref="I170:I171"/>
    <mergeCell ref="J170:K170"/>
    <mergeCell ref="L170:L171"/>
    <mergeCell ref="M170:M171"/>
    <mergeCell ref="M180:M181"/>
    <mergeCell ref="J180:K180"/>
    <mergeCell ref="L23:L29"/>
    <mergeCell ref="J10:J11"/>
    <mergeCell ref="M23:M29"/>
    <mergeCell ref="J21:K21"/>
    <mergeCell ref="L21:L22"/>
    <mergeCell ref="M21:M22"/>
    <mergeCell ref="L10:L18"/>
    <mergeCell ref="A19:M19"/>
    <mergeCell ref="A20:M20"/>
    <mergeCell ref="A21:A22"/>
    <mergeCell ref="L108:L114"/>
    <mergeCell ref="M108:M114"/>
    <mergeCell ref="L82:L92"/>
    <mergeCell ref="M82:M92"/>
    <mergeCell ref="L66:L67"/>
    <mergeCell ref="M55:M63"/>
    <mergeCell ref="L55:L63"/>
    <mergeCell ref="B139:B140"/>
    <mergeCell ref="C139:C140"/>
    <mergeCell ref="K68:K76"/>
    <mergeCell ref="L80:L81"/>
    <mergeCell ref="M80:M81"/>
    <mergeCell ref="A78:M78"/>
    <mergeCell ref="C133:C134"/>
    <mergeCell ref="L117:L118"/>
    <mergeCell ref="G117:H117"/>
    <mergeCell ref="A95:A96"/>
    <mergeCell ref="G21:H21"/>
    <mergeCell ref="G10:G11"/>
    <mergeCell ref="L141:L146"/>
    <mergeCell ref="M141:M146"/>
    <mergeCell ref="J139:K139"/>
    <mergeCell ref="M139:M140"/>
    <mergeCell ref="A137:M137"/>
    <mergeCell ref="L139:L140"/>
    <mergeCell ref="A139:A140"/>
    <mergeCell ref="G139:H139"/>
    <mergeCell ref="L119:L135"/>
    <mergeCell ref="M119:M135"/>
    <mergeCell ref="K34:K50"/>
    <mergeCell ref="K10:K11"/>
    <mergeCell ref="D10:D11"/>
    <mergeCell ref="K55:K63"/>
    <mergeCell ref="J53:K53"/>
    <mergeCell ref="E10:E11"/>
    <mergeCell ref="F10:F11"/>
    <mergeCell ref="E21:F21"/>
  </mergeCells>
  <printOptions/>
  <pageMargins left="0.2362204724409449" right="0.2362204724409449" top="0.35433070866141736" bottom="0.35433070866141736" header="0.31496062992125984" footer="0.31496062992125984"/>
  <pageSetup horizontalDpi="600" verticalDpi="600" orientation="landscape" scale="60" r:id="rId2"/>
  <rowBreaks count="13" manualBreakCount="13">
    <brk id="29" max="255" man="1"/>
    <brk id="50" max="255" man="1"/>
    <brk id="63" max="255" man="1"/>
    <brk id="77" max="255" man="1"/>
    <brk id="92" max="255" man="1"/>
    <brk id="103" max="255" man="1"/>
    <brk id="114" max="255" man="1"/>
    <brk id="136" max="255" man="1"/>
    <brk id="146" max="255" man="1"/>
    <brk id="159" max="255" man="1"/>
    <brk id="167" max="255" man="1"/>
    <brk id="177" max="255" man="1"/>
    <brk id="1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mariaines</cp:lastModifiedBy>
  <cp:lastPrinted>2021-02-06T00:52:07Z</cp:lastPrinted>
  <dcterms:created xsi:type="dcterms:W3CDTF">2012-09-05T14:57:30Z</dcterms:created>
  <dcterms:modified xsi:type="dcterms:W3CDTF">2021-03-21T23:46:22Z</dcterms:modified>
  <cp:category/>
  <cp:version/>
  <cp:contentType/>
  <cp:contentStatus/>
</cp:coreProperties>
</file>